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85" yWindow="120" windowWidth="13245" windowHeight="7515"/>
  </bookViews>
  <sheets>
    <sheet name="Форма 4" sheetId="1" r:id="rId1"/>
    <sheet name="Базовые цены за единицу без нач" sheetId="2" r:id="rId2"/>
    <sheet name="Базовые цены за единицу" sheetId="3" r:id="rId3"/>
    <sheet name="Базовые цены с учетом расхода" sheetId="4" r:id="rId4"/>
    <sheet name="Начисления" sheetId="5" r:id="rId5"/>
    <sheet name="Определители" sheetId="6" r:id="rId6"/>
    <sheet name="Базовые концовки" sheetId="7" r:id="rId7"/>
  </sheets>
  <calcPr calcId="145621"/>
</workbook>
</file>

<file path=xl/calcChain.xml><?xml version="1.0" encoding="utf-8"?>
<calcChain xmlns="http://schemas.openxmlformats.org/spreadsheetml/2006/main">
  <c r="F8" i="7" l="1"/>
  <c r="G8" i="7"/>
  <c r="H8" i="7"/>
  <c r="I8" i="7"/>
  <c r="J8" i="7"/>
  <c r="K8" i="7"/>
  <c r="L8" i="7"/>
  <c r="F28" i="7"/>
  <c r="G28" i="7"/>
  <c r="H28" i="7"/>
  <c r="I28" i="7"/>
  <c r="J28" i="7"/>
  <c r="K28" i="7"/>
  <c r="L28" i="7"/>
  <c r="F31" i="7"/>
  <c r="F32" i="7"/>
  <c r="F33" i="7"/>
  <c r="F35" i="7"/>
  <c r="G35" i="7"/>
  <c r="H35" i="7"/>
  <c r="I35" i="7"/>
  <c r="J35" i="7"/>
  <c r="K35" i="7"/>
  <c r="L35" i="7"/>
  <c r="F36" i="7"/>
  <c r="F37" i="7"/>
  <c r="F38" i="7"/>
  <c r="F40" i="7"/>
  <c r="G40" i="7"/>
  <c r="H40" i="7"/>
  <c r="I40" i="7"/>
  <c r="J40" i="7"/>
  <c r="K40" i="7"/>
  <c r="L40" i="7"/>
  <c r="F42" i="7"/>
  <c r="G42" i="7"/>
  <c r="H42" i="7"/>
  <c r="I42" i="7"/>
  <c r="F43" i="7"/>
  <c r="F44" i="7"/>
  <c r="F45" i="7"/>
  <c r="F48" i="7"/>
  <c r="G48" i="7"/>
  <c r="H48" i="7"/>
  <c r="I48" i="7"/>
  <c r="J48" i="7"/>
  <c r="K48" i="7"/>
  <c r="L48" i="7"/>
  <c r="F49" i="7"/>
  <c r="F50" i="7"/>
  <c r="F51" i="7"/>
  <c r="F53" i="7"/>
  <c r="G53" i="7"/>
  <c r="H53" i="7"/>
  <c r="I53" i="7"/>
  <c r="J53" i="7"/>
  <c r="K53" i="7"/>
  <c r="L53" i="7"/>
  <c r="F54" i="7"/>
  <c r="F55" i="7"/>
  <c r="F56" i="7"/>
  <c r="F58" i="7"/>
  <c r="G58" i="7"/>
  <c r="H58" i="7"/>
  <c r="I58" i="7"/>
  <c r="J58" i="7"/>
  <c r="K58" i="7"/>
  <c r="L58" i="7"/>
  <c r="F61" i="7"/>
  <c r="F62" i="7"/>
  <c r="F63" i="7"/>
  <c r="F65" i="7"/>
  <c r="G65" i="7"/>
  <c r="H65" i="7"/>
  <c r="I65" i="7"/>
  <c r="J65" i="7"/>
  <c r="K65" i="7"/>
  <c r="L65" i="7"/>
  <c r="F66" i="7"/>
  <c r="F67" i="7"/>
  <c r="F68" i="7"/>
  <c r="F69" i="7"/>
  <c r="F71" i="7"/>
  <c r="G71" i="7"/>
  <c r="H71" i="7"/>
  <c r="I71" i="7"/>
  <c r="J71" i="7"/>
  <c r="K71" i="7"/>
  <c r="L71" i="7"/>
  <c r="F72" i="7"/>
  <c r="F73" i="7"/>
  <c r="F75" i="7"/>
  <c r="G75" i="7"/>
  <c r="H75" i="7"/>
  <c r="I75" i="7"/>
  <c r="J75" i="7"/>
  <c r="K75" i="7"/>
  <c r="L75" i="7"/>
  <c r="F76" i="7"/>
  <c r="F77" i="7"/>
  <c r="F78" i="7"/>
  <c r="F80" i="7"/>
  <c r="G80" i="7"/>
  <c r="H80" i="7"/>
  <c r="I80" i="7"/>
  <c r="I82" i="7" s="1"/>
  <c r="J80" i="7"/>
  <c r="K80" i="7"/>
  <c r="K82" i="7" s="1"/>
  <c r="L80" i="7"/>
  <c r="L82" i="7" s="1"/>
  <c r="F81" i="7"/>
  <c r="J82" i="7"/>
  <c r="F99" i="7"/>
  <c r="G99" i="7"/>
  <c r="H99" i="7"/>
  <c r="I99" i="7"/>
  <c r="J99" i="7"/>
  <c r="K99" i="7"/>
  <c r="L99" i="7"/>
  <c r="F109" i="7"/>
  <c r="G109" i="7"/>
  <c r="H109" i="7"/>
  <c r="I109" i="7"/>
  <c r="J109" i="7"/>
  <c r="K109" i="7"/>
  <c r="L109" i="7"/>
  <c r="G111" i="7"/>
  <c r="F112" i="7"/>
  <c r="F114" i="7"/>
  <c r="F115" i="7"/>
  <c r="F116" i="7"/>
  <c r="F119" i="7"/>
  <c r="G119" i="7"/>
  <c r="H119" i="7"/>
  <c r="I119" i="7"/>
  <c r="J119" i="7"/>
  <c r="K119" i="7"/>
  <c r="L119" i="7"/>
  <c r="F122" i="7"/>
  <c r="F123" i="7"/>
  <c r="F124" i="7"/>
  <c r="F126" i="7"/>
  <c r="G126" i="7"/>
  <c r="H126" i="7"/>
  <c r="I126" i="7"/>
  <c r="J126" i="7"/>
  <c r="K126" i="7"/>
  <c r="L126" i="7"/>
  <c r="F127" i="7"/>
  <c r="F128" i="7"/>
  <c r="F129" i="7"/>
  <c r="F131" i="7"/>
  <c r="G131" i="7"/>
  <c r="H131" i="7"/>
  <c r="I131" i="7"/>
  <c r="J131" i="7"/>
  <c r="K131" i="7"/>
  <c r="L131" i="7"/>
  <c r="F133" i="7"/>
  <c r="G133" i="7"/>
  <c r="H133" i="7"/>
  <c r="I133" i="7"/>
  <c r="F134" i="7"/>
  <c r="F135" i="7"/>
  <c r="F136" i="7"/>
  <c r="F139" i="7"/>
  <c r="G139" i="7"/>
  <c r="H139" i="7"/>
  <c r="I139" i="7"/>
  <c r="J139" i="7"/>
  <c r="K139" i="7"/>
  <c r="L139" i="7"/>
  <c r="F140" i="7"/>
  <c r="F141" i="7"/>
  <c r="F142" i="7"/>
  <c r="F144" i="7"/>
  <c r="G144" i="7"/>
  <c r="H144" i="7"/>
  <c r="I144" i="7"/>
  <c r="J144" i="7"/>
  <c r="K144" i="7"/>
  <c r="L144" i="7"/>
  <c r="F145" i="7"/>
  <c r="F146" i="7"/>
  <c r="F147" i="7"/>
  <c r="F149" i="7"/>
  <c r="G149" i="7"/>
  <c r="H149" i="7"/>
  <c r="I149" i="7"/>
  <c r="J149" i="7"/>
  <c r="K149" i="7"/>
  <c r="L149" i="7"/>
  <c r="F152" i="7"/>
  <c r="F153" i="7"/>
  <c r="F154" i="7"/>
  <c r="F156" i="7"/>
  <c r="G156" i="7"/>
  <c r="H156" i="7"/>
  <c r="I156" i="7"/>
  <c r="J156" i="7"/>
  <c r="K156" i="7"/>
  <c r="L156" i="7"/>
  <c r="F157" i="7"/>
  <c r="F158" i="7"/>
  <c r="F159" i="7"/>
  <c r="F160" i="7"/>
  <c r="F166" i="7"/>
  <c r="G166" i="7"/>
  <c r="H166" i="7"/>
  <c r="I166" i="7"/>
  <c r="J166" i="7"/>
  <c r="K166" i="7"/>
  <c r="L166" i="7"/>
  <c r="F167" i="7"/>
  <c r="F168" i="7"/>
  <c r="F169" i="7"/>
  <c r="F171" i="7"/>
  <c r="G171" i="7"/>
  <c r="H171" i="7"/>
  <c r="I171" i="7"/>
  <c r="I173" i="7" s="1"/>
  <c r="J171" i="7"/>
  <c r="J173" i="7" s="1"/>
  <c r="K171" i="7"/>
  <c r="K173" i="7" s="1"/>
  <c r="L171" i="7"/>
  <c r="L173" i="7" s="1"/>
  <c r="F172" i="7"/>
  <c r="F190" i="7"/>
  <c r="G190" i="7"/>
  <c r="H190" i="7"/>
  <c r="I190" i="7"/>
  <c r="J190" i="7"/>
  <c r="K190" i="7"/>
  <c r="L190" i="7"/>
  <c r="F200" i="7"/>
  <c r="G200" i="7"/>
  <c r="H200" i="7"/>
  <c r="I200" i="7"/>
  <c r="J200" i="7"/>
  <c r="K200" i="7"/>
  <c r="L200" i="7"/>
  <c r="G202" i="7"/>
  <c r="F203" i="7"/>
  <c r="F205" i="7"/>
  <c r="F206" i="7"/>
  <c r="F207" i="7"/>
  <c r="F217" i="7"/>
  <c r="G217" i="7"/>
  <c r="H217" i="7"/>
  <c r="I217" i="7"/>
  <c r="J217" i="7"/>
  <c r="K217" i="7"/>
  <c r="L217" i="7"/>
  <c r="F218" i="7"/>
  <c r="F219" i="7"/>
  <c r="F220" i="7"/>
  <c r="F222" i="7"/>
  <c r="G222" i="7"/>
  <c r="H222" i="7"/>
  <c r="I222" i="7"/>
  <c r="J222" i="7"/>
  <c r="K222" i="7"/>
  <c r="L222" i="7"/>
  <c r="F224" i="7"/>
  <c r="G224" i="7"/>
  <c r="H224" i="7"/>
  <c r="I224" i="7"/>
  <c r="F225" i="7"/>
  <c r="F226" i="7"/>
  <c r="F229" i="7" s="1"/>
  <c r="F227" i="7"/>
  <c r="F230" i="7"/>
  <c r="G230" i="7"/>
  <c r="H230" i="7"/>
  <c r="I230" i="7"/>
  <c r="J230" i="7"/>
  <c r="K230" i="7"/>
  <c r="L230" i="7"/>
  <c r="F231" i="7"/>
  <c r="F232" i="7"/>
  <c r="F233" i="7"/>
  <c r="F235" i="7"/>
  <c r="G235" i="7"/>
  <c r="H235" i="7"/>
  <c r="I235" i="7"/>
  <c r="J235" i="7"/>
  <c r="K235" i="7"/>
  <c r="L235" i="7"/>
  <c r="F236" i="7"/>
  <c r="F237" i="7"/>
  <c r="F238" i="7"/>
  <c r="F240" i="7"/>
  <c r="G240" i="7"/>
  <c r="H240" i="7"/>
  <c r="I240" i="7"/>
  <c r="J240" i="7"/>
  <c r="K240" i="7"/>
  <c r="L240" i="7"/>
  <c r="F243" i="7"/>
  <c r="F244" i="7"/>
  <c r="F245" i="7"/>
  <c r="F247" i="7"/>
  <c r="G247" i="7"/>
  <c r="H247" i="7"/>
  <c r="I247" i="7"/>
  <c r="J247" i="7"/>
  <c r="K247" i="7"/>
  <c r="L247" i="7"/>
  <c r="F248" i="7"/>
  <c r="F249" i="7"/>
  <c r="F250" i="7"/>
  <c r="F251" i="7"/>
  <c r="F253" i="7"/>
  <c r="G253" i="7"/>
  <c r="H253" i="7"/>
  <c r="I253" i="7"/>
  <c r="J253" i="7"/>
  <c r="K253" i="7"/>
  <c r="L253" i="7"/>
  <c r="F254" i="7"/>
  <c r="F255" i="7"/>
  <c r="F257" i="7"/>
  <c r="G257" i="7"/>
  <c r="H257" i="7"/>
  <c r="I257" i="7"/>
  <c r="J257" i="7"/>
  <c r="K257" i="7"/>
  <c r="L257" i="7"/>
  <c r="F258" i="7"/>
  <c r="F259" i="7"/>
  <c r="F260" i="7"/>
  <c r="F262" i="7"/>
  <c r="G262" i="7"/>
  <c r="H262" i="7"/>
  <c r="H264" i="7" s="1"/>
  <c r="I262" i="7"/>
  <c r="I264" i="7"/>
  <c r="J262" i="7"/>
  <c r="J264" i="7" s="1"/>
  <c r="K262" i="7"/>
  <c r="K264" i="7" s="1"/>
  <c r="L262" i="7"/>
  <c r="F263" i="7"/>
  <c r="F281" i="7"/>
  <c r="G281" i="7"/>
  <c r="H281" i="7"/>
  <c r="I281" i="7"/>
  <c r="J281" i="7"/>
  <c r="K281" i="7"/>
  <c r="L281" i="7"/>
  <c r="F291" i="7"/>
  <c r="G291" i="7"/>
  <c r="H291" i="7"/>
  <c r="I291" i="7"/>
  <c r="J291" i="7"/>
  <c r="K291" i="7"/>
  <c r="L291" i="7"/>
  <c r="G293" i="7"/>
  <c r="F294" i="7"/>
  <c r="F296" i="7"/>
  <c r="F297" i="7"/>
  <c r="F298" i="7"/>
  <c r="F308" i="7"/>
  <c r="G308" i="7"/>
  <c r="H308" i="7"/>
  <c r="I308" i="7"/>
  <c r="J308" i="7"/>
  <c r="K308" i="7"/>
  <c r="L308" i="7"/>
  <c r="F309" i="7"/>
  <c r="F310" i="7"/>
  <c r="F311" i="7"/>
  <c r="F313" i="7"/>
  <c r="G313" i="7"/>
  <c r="H313" i="7"/>
  <c r="I313" i="7"/>
  <c r="J313" i="7"/>
  <c r="K313" i="7"/>
  <c r="L313" i="7"/>
  <c r="F315" i="7"/>
  <c r="G315" i="7"/>
  <c r="H315" i="7"/>
  <c r="I315" i="7"/>
  <c r="F316" i="7"/>
  <c r="F317" i="7"/>
  <c r="F318" i="7"/>
  <c r="F321" i="7"/>
  <c r="G321" i="7"/>
  <c r="H321" i="7"/>
  <c r="I321" i="7"/>
  <c r="J321" i="7"/>
  <c r="K321" i="7"/>
  <c r="L321" i="7"/>
  <c r="F322" i="7"/>
  <c r="F323" i="7"/>
  <c r="F324" i="7"/>
  <c r="F326" i="7"/>
  <c r="G326" i="7"/>
  <c r="H326" i="7"/>
  <c r="I326" i="7"/>
  <c r="J326" i="7"/>
  <c r="K326" i="7"/>
  <c r="L326" i="7"/>
  <c r="F327" i="7"/>
  <c r="F328" i="7"/>
  <c r="F329" i="7"/>
  <c r="F331" i="7"/>
  <c r="G331" i="7"/>
  <c r="H331" i="7"/>
  <c r="I331" i="7"/>
  <c r="J331" i="7"/>
  <c r="K331" i="7"/>
  <c r="L331" i="7"/>
  <c r="F334" i="7"/>
  <c r="F335" i="7"/>
  <c r="F336" i="7"/>
  <c r="F338" i="7"/>
  <c r="G338" i="7"/>
  <c r="H338" i="7"/>
  <c r="I338" i="7"/>
  <c r="J338" i="7"/>
  <c r="K338" i="7"/>
  <c r="L338" i="7"/>
  <c r="F339" i="7"/>
  <c r="F340" i="7"/>
  <c r="F341" i="7"/>
  <c r="F342" i="7"/>
  <c r="F344" i="7"/>
  <c r="G344" i="7"/>
  <c r="H344" i="7"/>
  <c r="I344" i="7"/>
  <c r="J344" i="7"/>
  <c r="K344" i="7"/>
  <c r="L344" i="7"/>
  <c r="F345" i="7"/>
  <c r="F346" i="7"/>
  <c r="F348" i="7"/>
  <c r="G348" i="7"/>
  <c r="H348" i="7"/>
  <c r="I348" i="7"/>
  <c r="J348" i="7"/>
  <c r="K348" i="7"/>
  <c r="L348" i="7"/>
  <c r="F349" i="7"/>
  <c r="F350" i="7"/>
  <c r="F351" i="7"/>
  <c r="F353" i="7"/>
  <c r="G353" i="7"/>
  <c r="H353" i="7"/>
  <c r="I353" i="7"/>
  <c r="I355" i="7" s="1"/>
  <c r="J353" i="7"/>
  <c r="K353" i="7"/>
  <c r="K355" i="7" s="1"/>
  <c r="L353" i="7"/>
  <c r="F354" i="7"/>
  <c r="H355" i="7"/>
  <c r="F369" i="7"/>
  <c r="G369" i="7"/>
  <c r="H369" i="7"/>
  <c r="I369" i="7"/>
  <c r="J369" i="7"/>
  <c r="K369" i="7"/>
  <c r="L369" i="7"/>
  <c r="F396" i="7"/>
  <c r="F400" i="7" s="1"/>
  <c r="G396" i="7"/>
  <c r="H396" i="7"/>
  <c r="I396" i="7"/>
  <c r="J396" i="7"/>
  <c r="K396" i="7"/>
  <c r="L396" i="7"/>
  <c r="F397" i="7"/>
  <c r="F398" i="7"/>
  <c r="F399" i="7"/>
  <c r="F401" i="7"/>
  <c r="G401" i="7"/>
  <c r="H401" i="7"/>
  <c r="I401" i="7"/>
  <c r="J401" i="7"/>
  <c r="K401" i="7"/>
  <c r="L401" i="7"/>
  <c r="F403" i="7"/>
  <c r="G403" i="7"/>
  <c r="H403" i="7"/>
  <c r="I403" i="7"/>
  <c r="F404" i="7"/>
  <c r="F405" i="7"/>
  <c r="F406" i="7"/>
  <c r="F409" i="7"/>
  <c r="G409" i="7"/>
  <c r="H409" i="7"/>
  <c r="I409" i="7"/>
  <c r="J409" i="7"/>
  <c r="K409" i="7"/>
  <c r="L409" i="7"/>
  <c r="F410" i="7"/>
  <c r="F411" i="7"/>
  <c r="F412" i="7"/>
  <c r="F414" i="7"/>
  <c r="G414" i="7"/>
  <c r="H414" i="7"/>
  <c r="I414" i="7"/>
  <c r="J414" i="7"/>
  <c r="K414" i="7"/>
  <c r="L414" i="7"/>
  <c r="F415" i="7"/>
  <c r="F416" i="7"/>
  <c r="F417" i="7"/>
  <c r="F419" i="7"/>
  <c r="G419" i="7"/>
  <c r="H419" i="7"/>
  <c r="I419" i="7"/>
  <c r="J419" i="7"/>
  <c r="K419" i="7"/>
  <c r="L419" i="7"/>
  <c r="F422" i="7"/>
  <c r="F423" i="7"/>
  <c r="F424" i="7"/>
  <c r="F426" i="7"/>
  <c r="G426" i="7"/>
  <c r="H426" i="7"/>
  <c r="I426" i="7"/>
  <c r="J426" i="7"/>
  <c r="K426" i="7"/>
  <c r="L426" i="7"/>
  <c r="F427" i="7"/>
  <c r="F428" i="7"/>
  <c r="F429" i="7"/>
  <c r="F430" i="7"/>
  <c r="F436" i="7"/>
  <c r="G436" i="7"/>
  <c r="H436" i="7"/>
  <c r="I436" i="7"/>
  <c r="J436" i="7"/>
  <c r="K436" i="7"/>
  <c r="L436" i="7"/>
  <c r="F437" i="7"/>
  <c r="F438" i="7"/>
  <c r="F439" i="7"/>
  <c r="F441" i="7"/>
  <c r="G441" i="7"/>
  <c r="H441" i="7"/>
  <c r="I441" i="7"/>
  <c r="I443" i="7"/>
  <c r="J441" i="7"/>
  <c r="K441" i="7"/>
  <c r="K443" i="7" s="1"/>
  <c r="L441" i="7"/>
  <c r="L443" i="7" s="1"/>
  <c r="F442" i="7"/>
  <c r="A6" i="3"/>
  <c r="B6" i="3"/>
  <c r="I6" i="3"/>
  <c r="K6" i="3"/>
  <c r="A7" i="3"/>
  <c r="B7" i="3"/>
  <c r="I7" i="3"/>
  <c r="K7" i="3"/>
  <c r="A8" i="3"/>
  <c r="B8" i="3"/>
  <c r="I8" i="3"/>
  <c r="K8" i="3"/>
  <c r="A9" i="3"/>
  <c r="B9" i="3"/>
  <c r="I9" i="3"/>
  <c r="K9" i="3"/>
  <c r="A10" i="3"/>
  <c r="B10" i="3"/>
  <c r="I10" i="3"/>
  <c r="K10" i="3"/>
  <c r="A11" i="3"/>
  <c r="B11" i="3"/>
  <c r="I11" i="3"/>
  <c r="K11" i="3"/>
  <c r="A12" i="3"/>
  <c r="B12" i="3"/>
  <c r="I12" i="3"/>
  <c r="K12" i="3"/>
  <c r="A13" i="3"/>
  <c r="B13" i="3"/>
  <c r="I13" i="3"/>
  <c r="K13" i="3"/>
  <c r="A14" i="3"/>
  <c r="B14" i="3"/>
  <c r="I14" i="3"/>
  <c r="K14" i="3"/>
  <c r="A15" i="3"/>
  <c r="B15" i="3"/>
  <c r="I15" i="3"/>
  <c r="K15" i="3"/>
  <c r="A16" i="3"/>
  <c r="B16" i="3"/>
  <c r="I16" i="3"/>
  <c r="K16" i="3"/>
  <c r="A17" i="3"/>
  <c r="B17" i="3"/>
  <c r="I17" i="3"/>
  <c r="K17" i="3"/>
  <c r="A18" i="3"/>
  <c r="B18" i="3"/>
  <c r="I18" i="3"/>
  <c r="K18" i="3"/>
  <c r="A19" i="3"/>
  <c r="B19" i="3"/>
  <c r="I19" i="3"/>
  <c r="K19" i="3"/>
  <c r="A20" i="3"/>
  <c r="B20" i="3"/>
  <c r="I20" i="3"/>
  <c r="K20" i="3"/>
  <c r="A24" i="3"/>
  <c r="B24" i="3"/>
  <c r="I24" i="3"/>
  <c r="K24" i="3"/>
  <c r="A25" i="3"/>
  <c r="B25" i="3"/>
  <c r="I25" i="3"/>
  <c r="K25" i="3"/>
  <c r="A26" i="3"/>
  <c r="B26" i="3"/>
  <c r="I26" i="3"/>
  <c r="K26" i="3"/>
  <c r="A27" i="3"/>
  <c r="B27" i="3"/>
  <c r="I27" i="3"/>
  <c r="K27" i="3"/>
  <c r="A28" i="3"/>
  <c r="B28" i="3"/>
  <c r="I28" i="3"/>
  <c r="K28" i="3"/>
  <c r="A32" i="3"/>
  <c r="B32" i="3"/>
  <c r="I32" i="3"/>
  <c r="K32" i="3"/>
  <c r="A33" i="3"/>
  <c r="B33" i="3"/>
  <c r="I33" i="3"/>
  <c r="K33" i="3"/>
  <c r="A37" i="3"/>
  <c r="B37" i="3"/>
  <c r="I37" i="3"/>
  <c r="K37" i="3"/>
  <c r="A38" i="3"/>
  <c r="B38" i="3"/>
  <c r="I38" i="3"/>
  <c r="K38" i="3"/>
  <c r="A39" i="3"/>
  <c r="B39" i="3"/>
  <c r="I39" i="3"/>
  <c r="K39" i="3"/>
  <c r="A40" i="3"/>
  <c r="B40" i="3"/>
  <c r="I40" i="3"/>
  <c r="K40" i="3"/>
  <c r="A41" i="3"/>
  <c r="B41" i="3"/>
  <c r="I41" i="3"/>
  <c r="K41" i="3"/>
  <c r="A42" i="3"/>
  <c r="B42" i="3"/>
  <c r="I42" i="3"/>
  <c r="K42" i="3"/>
  <c r="A43" i="3"/>
  <c r="B43" i="3"/>
  <c r="I43" i="3"/>
  <c r="K43" i="3"/>
  <c r="A44" i="3"/>
  <c r="B44" i="3"/>
  <c r="I44" i="3"/>
  <c r="K44" i="3"/>
  <c r="A45" i="3"/>
  <c r="B45" i="3"/>
  <c r="I45" i="3"/>
  <c r="K45" i="3"/>
  <c r="A46" i="3"/>
  <c r="B46" i="3"/>
  <c r="I46" i="3"/>
  <c r="K46" i="3"/>
  <c r="A47" i="3"/>
  <c r="B47" i="3"/>
  <c r="I47" i="3"/>
  <c r="K47" i="3"/>
  <c r="A48" i="3"/>
  <c r="B48" i="3"/>
  <c r="I48" i="3"/>
  <c r="K48" i="3"/>
  <c r="A49" i="3"/>
  <c r="B49" i="3"/>
  <c r="I49" i="3"/>
  <c r="K49" i="3"/>
  <c r="A50" i="3"/>
  <c r="B50" i="3"/>
  <c r="I50" i="3"/>
  <c r="K50" i="3"/>
  <c r="A51" i="3"/>
  <c r="B51" i="3"/>
  <c r="I51" i="3"/>
  <c r="K51" i="3"/>
  <c r="A6" i="2"/>
  <c r="B6" i="2"/>
  <c r="I6" i="2"/>
  <c r="K6" i="2"/>
  <c r="A7" i="2"/>
  <c r="B7" i="2"/>
  <c r="I7" i="2"/>
  <c r="K7" i="2"/>
  <c r="A8" i="2"/>
  <c r="B8" i="2"/>
  <c r="I8" i="2"/>
  <c r="K8" i="2"/>
  <c r="A9" i="2"/>
  <c r="B9" i="2"/>
  <c r="I9" i="2"/>
  <c r="K9" i="2"/>
  <c r="A10" i="2"/>
  <c r="B10" i="2"/>
  <c r="I10" i="2"/>
  <c r="K10" i="2"/>
  <c r="A11" i="2"/>
  <c r="B11" i="2"/>
  <c r="I11" i="2"/>
  <c r="K11" i="2"/>
  <c r="A12" i="2"/>
  <c r="B12" i="2"/>
  <c r="I12" i="2"/>
  <c r="K12" i="2"/>
  <c r="A13" i="2"/>
  <c r="B13" i="2"/>
  <c r="I13" i="2"/>
  <c r="K13" i="2"/>
  <c r="A14" i="2"/>
  <c r="B14" i="2"/>
  <c r="I14" i="2"/>
  <c r="K14" i="2"/>
  <c r="A15" i="2"/>
  <c r="B15" i="2"/>
  <c r="I15" i="2"/>
  <c r="K15" i="2"/>
  <c r="A16" i="2"/>
  <c r="B16" i="2"/>
  <c r="I16" i="2"/>
  <c r="K16" i="2"/>
  <c r="A17" i="2"/>
  <c r="B17" i="2"/>
  <c r="I17" i="2"/>
  <c r="K17" i="2"/>
  <c r="A18" i="2"/>
  <c r="B18" i="2"/>
  <c r="I18" i="2"/>
  <c r="K18" i="2"/>
  <c r="A19" i="2"/>
  <c r="B19" i="2"/>
  <c r="I19" i="2"/>
  <c r="K19" i="2"/>
  <c r="A20" i="2"/>
  <c r="B20" i="2"/>
  <c r="I20" i="2"/>
  <c r="K20" i="2"/>
  <c r="A21" i="2"/>
  <c r="B21" i="2"/>
  <c r="I21" i="2"/>
  <c r="K21" i="2"/>
  <c r="A22" i="2"/>
  <c r="B22" i="2"/>
  <c r="I22" i="2"/>
  <c r="K22" i="2"/>
  <c r="A23" i="2"/>
  <c r="B23" i="2"/>
  <c r="I23" i="2"/>
  <c r="K23" i="2"/>
  <c r="A24" i="2"/>
  <c r="B24" i="2"/>
  <c r="I24" i="2"/>
  <c r="K24" i="2"/>
  <c r="A25" i="2"/>
  <c r="B25" i="2"/>
  <c r="I25" i="2"/>
  <c r="K25" i="2"/>
  <c r="A26" i="2"/>
  <c r="B26" i="2"/>
  <c r="I26" i="2"/>
  <c r="K26" i="2"/>
  <c r="A27" i="2"/>
  <c r="B27" i="2"/>
  <c r="I27" i="2"/>
  <c r="K27" i="2"/>
  <c r="A28" i="2"/>
  <c r="B28" i="2"/>
  <c r="I28" i="2"/>
  <c r="K28" i="2"/>
  <c r="A29" i="2"/>
  <c r="B29" i="2"/>
  <c r="I29" i="2"/>
  <c r="K29" i="2"/>
  <c r="A30" i="2"/>
  <c r="B30" i="2"/>
  <c r="I30" i="2"/>
  <c r="K30" i="2"/>
  <c r="A31" i="2"/>
  <c r="B31" i="2"/>
  <c r="I31" i="2"/>
  <c r="K31" i="2"/>
  <c r="A32" i="2"/>
  <c r="B32" i="2"/>
  <c r="I32" i="2"/>
  <c r="K32" i="2"/>
  <c r="A33" i="2"/>
  <c r="B33" i="2"/>
  <c r="I33" i="2"/>
  <c r="K33" i="2"/>
  <c r="A34" i="2"/>
  <c r="B34" i="2"/>
  <c r="I34" i="2"/>
  <c r="K34" i="2"/>
  <c r="A35" i="2"/>
  <c r="B35" i="2"/>
  <c r="I35" i="2"/>
  <c r="K35" i="2"/>
  <c r="A36" i="2"/>
  <c r="B36" i="2"/>
  <c r="I36" i="2"/>
  <c r="K36" i="2"/>
  <c r="A37" i="2"/>
  <c r="B37" i="2"/>
  <c r="I37" i="2"/>
  <c r="K37" i="2"/>
  <c r="A38" i="2"/>
  <c r="B38" i="2"/>
  <c r="I38" i="2"/>
  <c r="K38" i="2"/>
  <c r="A39" i="2"/>
  <c r="B39" i="2"/>
  <c r="I39" i="2"/>
  <c r="K39" i="2"/>
  <c r="A40" i="2"/>
  <c r="B40" i="2"/>
  <c r="I40" i="2"/>
  <c r="K40" i="2"/>
  <c r="A41" i="2"/>
  <c r="B41" i="2"/>
  <c r="I41" i="2"/>
  <c r="K41" i="2"/>
  <c r="A42" i="2"/>
  <c r="B42" i="2"/>
  <c r="I42" i="2"/>
  <c r="K42" i="2"/>
  <c r="A6" i="4"/>
  <c r="C6" i="4"/>
  <c r="D6" i="4"/>
  <c r="E6" i="4"/>
  <c r="Y6" i="4" s="1"/>
  <c r="F6" i="4"/>
  <c r="G6" i="4"/>
  <c r="H6" i="4"/>
  <c r="L6" i="4"/>
  <c r="M6" i="4"/>
  <c r="P6" i="4"/>
  <c r="Q6" i="4"/>
  <c r="R6" i="4"/>
  <c r="S6" i="4"/>
  <c r="T6" i="4"/>
  <c r="U6" i="4"/>
  <c r="V6" i="4"/>
  <c r="X6" i="4"/>
  <c r="AE6" i="4"/>
  <c r="AH6" i="4"/>
  <c r="AI6" i="4"/>
  <c r="AJ6" i="4"/>
  <c r="AK6" i="4"/>
  <c r="A7" i="4"/>
  <c r="C7" i="4"/>
  <c r="D7" i="4"/>
  <c r="E7" i="4"/>
  <c r="F7" i="4"/>
  <c r="G7" i="4"/>
  <c r="H7" i="4"/>
  <c r="L7" i="4"/>
  <c r="M7" i="4"/>
  <c r="P7" i="4"/>
  <c r="Q7" i="4"/>
  <c r="R7" i="4"/>
  <c r="S7" i="4"/>
  <c r="T7" i="4"/>
  <c r="U7" i="4"/>
  <c r="V7" i="4"/>
  <c r="X7" i="4"/>
  <c r="AE7" i="4"/>
  <c r="AH7" i="4"/>
  <c r="AI7" i="4"/>
  <c r="AJ7" i="4"/>
  <c r="AK7" i="4"/>
  <c r="A8" i="4"/>
  <c r="C8" i="4"/>
  <c r="D8" i="4"/>
  <c r="E8" i="4"/>
  <c r="F8" i="4"/>
  <c r="G8" i="4"/>
  <c r="H8" i="4"/>
  <c r="L8" i="4"/>
  <c r="M8" i="4"/>
  <c r="P8" i="4"/>
  <c r="Q8" i="4"/>
  <c r="R8" i="4"/>
  <c r="S8" i="4"/>
  <c r="T8" i="4"/>
  <c r="U8" i="4"/>
  <c r="V8" i="4"/>
  <c r="X8" i="4"/>
  <c r="AE8" i="4"/>
  <c r="AH8" i="4"/>
  <c r="AI8" i="4"/>
  <c r="AJ8" i="4"/>
  <c r="AK8" i="4"/>
  <c r="A9" i="4"/>
  <c r="C9" i="4"/>
  <c r="D9" i="4"/>
  <c r="E9" i="4"/>
  <c r="F9" i="4"/>
  <c r="G9" i="4"/>
  <c r="H9" i="4"/>
  <c r="L9" i="4"/>
  <c r="M9" i="4"/>
  <c r="P9" i="4"/>
  <c r="Q9" i="4"/>
  <c r="R9" i="4"/>
  <c r="S9" i="4"/>
  <c r="T9" i="4"/>
  <c r="U9" i="4"/>
  <c r="V9" i="4"/>
  <c r="X9" i="4"/>
  <c r="AE9" i="4"/>
  <c r="AH9" i="4"/>
  <c r="AI9" i="4"/>
  <c r="AJ9" i="4"/>
  <c r="AK9" i="4"/>
  <c r="A10" i="4"/>
  <c r="C10" i="4"/>
  <c r="D10" i="4"/>
  <c r="E10" i="4"/>
  <c r="F10" i="4"/>
  <c r="G10" i="4"/>
  <c r="H10" i="4"/>
  <c r="L10" i="4"/>
  <c r="M10" i="4"/>
  <c r="P10" i="4"/>
  <c r="Q10" i="4"/>
  <c r="R10" i="4"/>
  <c r="S10" i="4"/>
  <c r="T10" i="4"/>
  <c r="U10" i="4"/>
  <c r="V10" i="4"/>
  <c r="X10" i="4"/>
  <c r="AE10" i="4"/>
  <c r="AH10" i="4"/>
  <c r="AI10" i="4"/>
  <c r="AJ10" i="4"/>
  <c r="AK10" i="4"/>
  <c r="A11" i="4"/>
  <c r="C11" i="4"/>
  <c r="O11" i="4" s="1"/>
  <c r="D11" i="4"/>
  <c r="E11" i="4"/>
  <c r="F11" i="4"/>
  <c r="G11" i="4"/>
  <c r="H11" i="4"/>
  <c r="L11" i="4"/>
  <c r="M11" i="4"/>
  <c r="P11" i="4"/>
  <c r="Q11" i="4"/>
  <c r="R11" i="4"/>
  <c r="S11" i="4"/>
  <c r="T11" i="4"/>
  <c r="U11" i="4"/>
  <c r="V11" i="4"/>
  <c r="X11" i="4"/>
  <c r="AE11" i="4"/>
  <c r="AH11" i="4"/>
  <c r="AI11" i="4"/>
  <c r="AJ11" i="4"/>
  <c r="AK11" i="4"/>
  <c r="A12" i="4"/>
  <c r="C12" i="4"/>
  <c r="D12" i="4"/>
  <c r="E12" i="4"/>
  <c r="F12" i="4"/>
  <c r="G12" i="4"/>
  <c r="H12" i="4"/>
  <c r="L12" i="4"/>
  <c r="M12" i="4"/>
  <c r="P12" i="4"/>
  <c r="Q12" i="4"/>
  <c r="R12" i="4"/>
  <c r="S12" i="4"/>
  <c r="T12" i="4"/>
  <c r="U12" i="4"/>
  <c r="V12" i="4"/>
  <c r="X12" i="4"/>
  <c r="AE12" i="4"/>
  <c r="AH12" i="4"/>
  <c r="AI12" i="4"/>
  <c r="AJ12" i="4"/>
  <c r="AK12" i="4"/>
  <c r="A13" i="4"/>
  <c r="C13" i="4"/>
  <c r="O13" i="4" s="1"/>
  <c r="D13" i="4"/>
  <c r="E13" i="4"/>
  <c r="F13" i="4"/>
  <c r="G13" i="4"/>
  <c r="H13" i="4"/>
  <c r="L13" i="4"/>
  <c r="M13" i="4"/>
  <c r="P13" i="4"/>
  <c r="Q13" i="4"/>
  <c r="R13" i="4"/>
  <c r="S13" i="4"/>
  <c r="T13" i="4"/>
  <c r="U13" i="4"/>
  <c r="V13" i="4"/>
  <c r="X13" i="4"/>
  <c r="AE13" i="4"/>
  <c r="AH13" i="4"/>
  <c r="AI13" i="4"/>
  <c r="AJ13" i="4"/>
  <c r="AK13" i="4"/>
  <c r="A14" i="4"/>
  <c r="C14" i="4"/>
  <c r="D14" i="4"/>
  <c r="E14" i="4"/>
  <c r="F14" i="4"/>
  <c r="G14" i="4"/>
  <c r="H14" i="4"/>
  <c r="L14" i="4"/>
  <c r="M14" i="4"/>
  <c r="P14" i="4"/>
  <c r="Q14" i="4"/>
  <c r="R14" i="4"/>
  <c r="S14" i="4"/>
  <c r="T14" i="4"/>
  <c r="U14" i="4"/>
  <c r="V14" i="4"/>
  <c r="X14" i="4"/>
  <c r="AE14" i="4"/>
  <c r="AH14" i="4"/>
  <c r="AI14" i="4"/>
  <c r="AJ14" i="4"/>
  <c r="AK14" i="4"/>
  <c r="A15" i="4"/>
  <c r="C15" i="4"/>
  <c r="D15" i="4"/>
  <c r="E15" i="4"/>
  <c r="F15" i="4"/>
  <c r="G15" i="4"/>
  <c r="H15" i="4"/>
  <c r="L15" i="4"/>
  <c r="M15" i="4"/>
  <c r="P15" i="4"/>
  <c r="Q15" i="4"/>
  <c r="R15" i="4"/>
  <c r="S15" i="4"/>
  <c r="T15" i="4"/>
  <c r="U15" i="4"/>
  <c r="V15" i="4"/>
  <c r="X15" i="4"/>
  <c r="AE15" i="4"/>
  <c r="AH15" i="4"/>
  <c r="AI15" i="4"/>
  <c r="AJ15" i="4"/>
  <c r="AK15" i="4"/>
  <c r="A16" i="4"/>
  <c r="C16" i="4"/>
  <c r="D16" i="4"/>
  <c r="E16" i="4"/>
  <c r="F16" i="4"/>
  <c r="G16" i="4"/>
  <c r="H16" i="4"/>
  <c r="L16" i="4"/>
  <c r="M16" i="4"/>
  <c r="P16" i="4"/>
  <c r="Q16" i="4"/>
  <c r="R16" i="4"/>
  <c r="S16" i="4"/>
  <c r="T16" i="4"/>
  <c r="U16" i="4"/>
  <c r="V16" i="4"/>
  <c r="X16" i="4"/>
  <c r="AE16" i="4"/>
  <c r="AH16" i="4"/>
  <c r="AI16" i="4"/>
  <c r="AJ16" i="4"/>
  <c r="AK16" i="4"/>
  <c r="A17" i="4"/>
  <c r="C17" i="4"/>
  <c r="D17" i="4"/>
  <c r="E17" i="4"/>
  <c r="F17" i="4"/>
  <c r="G17" i="4"/>
  <c r="H17" i="4"/>
  <c r="L17" i="4"/>
  <c r="M17" i="4"/>
  <c r="P17" i="4"/>
  <c r="Q17" i="4"/>
  <c r="R17" i="4"/>
  <c r="S17" i="4"/>
  <c r="T17" i="4"/>
  <c r="U17" i="4"/>
  <c r="V17" i="4"/>
  <c r="X17" i="4"/>
  <c r="AE17" i="4"/>
  <c r="AH17" i="4"/>
  <c r="AI17" i="4"/>
  <c r="AJ17" i="4"/>
  <c r="AK17" i="4"/>
  <c r="A18" i="4"/>
  <c r="C18" i="4"/>
  <c r="D18" i="4"/>
  <c r="E18" i="4"/>
  <c r="F18" i="4"/>
  <c r="G18" i="4"/>
  <c r="H18" i="4"/>
  <c r="L18" i="4"/>
  <c r="M18" i="4"/>
  <c r="P18" i="4"/>
  <c r="Q18" i="4"/>
  <c r="R18" i="4"/>
  <c r="S18" i="4"/>
  <c r="T18" i="4"/>
  <c r="U18" i="4"/>
  <c r="V18" i="4"/>
  <c r="X18" i="4"/>
  <c r="AE18" i="4"/>
  <c r="AH18" i="4"/>
  <c r="AI18" i="4"/>
  <c r="AJ18" i="4"/>
  <c r="AK18" i="4"/>
  <c r="A19" i="4"/>
  <c r="C19" i="4"/>
  <c r="D19" i="4"/>
  <c r="E19" i="4"/>
  <c r="F19" i="4"/>
  <c r="G19" i="4"/>
  <c r="H19" i="4"/>
  <c r="L19" i="4"/>
  <c r="M19" i="4"/>
  <c r="P19" i="4"/>
  <c r="Q19" i="4"/>
  <c r="R19" i="4"/>
  <c r="S19" i="4"/>
  <c r="T19" i="4"/>
  <c r="U19" i="4"/>
  <c r="V19" i="4"/>
  <c r="X19" i="4"/>
  <c r="AE19" i="4"/>
  <c r="AH19" i="4"/>
  <c r="AI19" i="4"/>
  <c r="AJ19" i="4"/>
  <c r="AK19" i="4"/>
  <c r="A20" i="4"/>
  <c r="C20" i="4"/>
  <c r="D20" i="4"/>
  <c r="E20" i="4"/>
  <c r="F20" i="4"/>
  <c r="L7" i="7" s="1"/>
  <c r="G20" i="4"/>
  <c r="H20" i="4"/>
  <c r="L20" i="4"/>
  <c r="M20" i="4"/>
  <c r="P20" i="4"/>
  <c r="Q20" i="4"/>
  <c r="R20" i="4"/>
  <c r="S20" i="4"/>
  <c r="T20" i="4"/>
  <c r="U20" i="4"/>
  <c r="V20" i="4"/>
  <c r="X20" i="4"/>
  <c r="AE20" i="4"/>
  <c r="AH20" i="4"/>
  <c r="AI20" i="4"/>
  <c r="AJ20" i="4"/>
  <c r="AK20" i="4"/>
  <c r="A24" i="4"/>
  <c r="C24" i="4"/>
  <c r="D24" i="4"/>
  <c r="E24" i="4"/>
  <c r="F24" i="4"/>
  <c r="G24" i="4"/>
  <c r="H24" i="4"/>
  <c r="L24" i="4"/>
  <c r="M24" i="4"/>
  <c r="P24" i="4"/>
  <c r="Q24" i="4"/>
  <c r="R24" i="4"/>
  <c r="S24" i="4"/>
  <c r="T24" i="4"/>
  <c r="U24" i="4"/>
  <c r="V24" i="4"/>
  <c r="X24" i="4"/>
  <c r="AE24" i="4"/>
  <c r="AH24" i="4"/>
  <c r="AI24" i="4"/>
  <c r="AJ24" i="4"/>
  <c r="AK24" i="4"/>
  <c r="A25" i="4"/>
  <c r="C25" i="4"/>
  <c r="D25" i="4"/>
  <c r="E25" i="4"/>
  <c r="AA25" i="4" s="1"/>
  <c r="F25" i="4"/>
  <c r="G25" i="4"/>
  <c r="H25" i="4"/>
  <c r="L25" i="4"/>
  <c r="M25" i="4"/>
  <c r="P25" i="4"/>
  <c r="Q25" i="4"/>
  <c r="R25" i="4"/>
  <c r="S25" i="4"/>
  <c r="T25" i="4"/>
  <c r="U25" i="4"/>
  <c r="V25" i="4"/>
  <c r="X25" i="4"/>
  <c r="AE25" i="4"/>
  <c r="AH25" i="4"/>
  <c r="AI25" i="4"/>
  <c r="AJ25" i="4"/>
  <c r="AK25" i="4"/>
  <c r="A26" i="4"/>
  <c r="C26" i="4"/>
  <c r="O26" i="4" s="1"/>
  <c r="D26" i="4"/>
  <c r="E26" i="4"/>
  <c r="F26" i="4"/>
  <c r="G26" i="4"/>
  <c r="H26" i="4"/>
  <c r="L26" i="4"/>
  <c r="M26" i="4"/>
  <c r="P26" i="4"/>
  <c r="Q26" i="4"/>
  <c r="R26" i="4"/>
  <c r="S26" i="4"/>
  <c r="T26" i="4"/>
  <c r="U26" i="4"/>
  <c r="V26" i="4"/>
  <c r="X26" i="4"/>
  <c r="AE26" i="4"/>
  <c r="AH26" i="4"/>
  <c r="AI26" i="4"/>
  <c r="AJ26" i="4"/>
  <c r="AK26" i="4"/>
  <c r="A27" i="4"/>
  <c r="C27" i="4"/>
  <c r="D27" i="4"/>
  <c r="E27" i="4"/>
  <c r="F27" i="4"/>
  <c r="G27" i="4"/>
  <c r="H27" i="4"/>
  <c r="L27" i="4"/>
  <c r="M27" i="4"/>
  <c r="P27" i="4"/>
  <c r="Q27" i="4"/>
  <c r="R27" i="4"/>
  <c r="S27" i="4"/>
  <c r="T27" i="4"/>
  <c r="U27" i="4"/>
  <c r="V27" i="4"/>
  <c r="X27" i="4"/>
  <c r="AE27" i="4"/>
  <c r="AH27" i="4"/>
  <c r="AI27" i="4"/>
  <c r="AJ27" i="4"/>
  <c r="AK27" i="4"/>
  <c r="A28" i="4"/>
  <c r="C28" i="4"/>
  <c r="D28" i="4"/>
  <c r="E28" i="4"/>
  <c r="F28" i="4"/>
  <c r="G28" i="4"/>
  <c r="H28" i="4"/>
  <c r="L28" i="4"/>
  <c r="M28" i="4"/>
  <c r="P28" i="4"/>
  <c r="Q28" i="4"/>
  <c r="R28" i="4"/>
  <c r="S28" i="4"/>
  <c r="T28" i="4"/>
  <c r="U28" i="4"/>
  <c r="V28" i="4"/>
  <c r="X28" i="4"/>
  <c r="AE28" i="4"/>
  <c r="AH28" i="4"/>
  <c r="AI28" i="4"/>
  <c r="AJ28" i="4"/>
  <c r="AK28" i="4"/>
  <c r="A32" i="4"/>
  <c r="C32" i="4"/>
  <c r="D32" i="4"/>
  <c r="E32" i="4"/>
  <c r="F32" i="4"/>
  <c r="G32" i="4"/>
  <c r="H32" i="4"/>
  <c r="L32" i="4"/>
  <c r="M32" i="4"/>
  <c r="N32" i="4"/>
  <c r="O32" i="4"/>
  <c r="P32" i="4"/>
  <c r="Q32" i="4"/>
  <c r="R32" i="4"/>
  <c r="S32" i="4"/>
  <c r="T32" i="4"/>
  <c r="U32" i="4"/>
  <c r="V32" i="4"/>
  <c r="X32" i="4"/>
  <c r="Y32" i="4"/>
  <c r="Z32" i="4"/>
  <c r="AA32" i="4"/>
  <c r="AB32" i="4"/>
  <c r="AC32" i="4"/>
  <c r="AD32" i="4"/>
  <c r="AE32" i="4"/>
  <c r="AH32" i="4"/>
  <c r="AI32" i="4"/>
  <c r="AJ32" i="4"/>
  <c r="AK32" i="4"/>
  <c r="A33" i="4"/>
  <c r="C33" i="4"/>
  <c r="B33" i="4" s="1"/>
  <c r="D33" i="4"/>
  <c r="E33" i="4"/>
  <c r="F33" i="4"/>
  <c r="G33" i="4"/>
  <c r="H33" i="4"/>
  <c r="L33" i="4"/>
  <c r="M33" i="4"/>
  <c r="N33" i="4"/>
  <c r="O33" i="4"/>
  <c r="P33" i="4"/>
  <c r="Q33" i="4"/>
  <c r="R33" i="4"/>
  <c r="S33" i="4"/>
  <c r="T33" i="4"/>
  <c r="U33" i="4"/>
  <c r="V33" i="4"/>
  <c r="X33" i="4"/>
  <c r="Y33" i="4"/>
  <c r="Z33" i="4"/>
  <c r="AA33" i="4"/>
  <c r="AB33" i="4"/>
  <c r="AC33" i="4"/>
  <c r="AD33" i="4"/>
  <c r="AE33" i="4"/>
  <c r="AH33" i="4"/>
  <c r="AI33" i="4"/>
  <c r="AJ33" i="4"/>
  <c r="AK33" i="4"/>
  <c r="A37" i="4"/>
  <c r="C37" i="4"/>
  <c r="D37" i="4"/>
  <c r="E37" i="4"/>
  <c r="F37" i="4"/>
  <c r="G37" i="4"/>
  <c r="H37" i="4"/>
  <c r="L37" i="4"/>
  <c r="M37" i="4"/>
  <c r="N37" i="4"/>
  <c r="O37" i="4"/>
  <c r="P37" i="4"/>
  <c r="Q37" i="4"/>
  <c r="R37" i="4"/>
  <c r="S37" i="4"/>
  <c r="T37" i="4"/>
  <c r="U37" i="4"/>
  <c r="V37" i="4"/>
  <c r="X37" i="4"/>
  <c r="Y37" i="4"/>
  <c r="Z37" i="4"/>
  <c r="AA37" i="4"/>
  <c r="AB37" i="4"/>
  <c r="AC37" i="4"/>
  <c r="AD37" i="4"/>
  <c r="AE37" i="4"/>
  <c r="AH37" i="4"/>
  <c r="AI37" i="4"/>
  <c r="AJ37" i="4"/>
  <c r="AK37" i="4"/>
  <c r="A38" i="4"/>
  <c r="C38" i="4"/>
  <c r="D38" i="4"/>
  <c r="E38" i="4"/>
  <c r="F38" i="4"/>
  <c r="G38" i="4"/>
  <c r="H38" i="4"/>
  <c r="L38" i="4"/>
  <c r="M38" i="4"/>
  <c r="N38" i="4"/>
  <c r="O38" i="4"/>
  <c r="P38" i="4"/>
  <c r="Q38" i="4"/>
  <c r="R38" i="4"/>
  <c r="S38" i="4"/>
  <c r="T38" i="4"/>
  <c r="U38" i="4"/>
  <c r="V38" i="4"/>
  <c r="X38" i="4"/>
  <c r="Y38" i="4"/>
  <c r="Z38" i="4"/>
  <c r="AA38" i="4"/>
  <c r="AB38" i="4"/>
  <c r="AC38" i="4"/>
  <c r="AD38" i="4"/>
  <c r="AE38" i="4"/>
  <c r="AH38" i="4"/>
  <c r="AI38" i="4"/>
  <c r="AJ38" i="4"/>
  <c r="AK38" i="4"/>
  <c r="A39" i="4"/>
  <c r="C39" i="4"/>
  <c r="D39" i="4"/>
  <c r="E39" i="4"/>
  <c r="F39" i="4"/>
  <c r="G39" i="4"/>
  <c r="H39" i="4"/>
  <c r="L39" i="4"/>
  <c r="M39" i="4"/>
  <c r="N39" i="4"/>
  <c r="O39" i="4"/>
  <c r="P39" i="4"/>
  <c r="Q39" i="4"/>
  <c r="R39" i="4"/>
  <c r="S39" i="4"/>
  <c r="T39" i="4"/>
  <c r="U39" i="4"/>
  <c r="V39" i="4"/>
  <c r="X39" i="4"/>
  <c r="Y39" i="4"/>
  <c r="Z39" i="4"/>
  <c r="AA39" i="4"/>
  <c r="AB39" i="4"/>
  <c r="AC39" i="4"/>
  <c r="AD39" i="4"/>
  <c r="AE39" i="4"/>
  <c r="AH39" i="4"/>
  <c r="AI39" i="4"/>
  <c r="AJ39" i="4"/>
  <c r="AK39" i="4"/>
  <c r="A40" i="4"/>
  <c r="C40" i="4"/>
  <c r="D40" i="4"/>
  <c r="E40" i="4"/>
  <c r="F40" i="4"/>
  <c r="G40" i="4"/>
  <c r="H40" i="4"/>
  <c r="L40" i="4"/>
  <c r="M40" i="4"/>
  <c r="N40" i="4"/>
  <c r="O40" i="4"/>
  <c r="P40" i="4"/>
  <c r="Q40" i="4"/>
  <c r="R40" i="4"/>
  <c r="S40" i="4"/>
  <c r="T40" i="4"/>
  <c r="U40" i="4"/>
  <c r="V40" i="4"/>
  <c r="X40" i="4"/>
  <c r="Y40" i="4"/>
  <c r="Z40" i="4"/>
  <c r="AA40" i="4"/>
  <c r="AB40" i="4"/>
  <c r="AC40" i="4"/>
  <c r="AD40" i="4"/>
  <c r="AE40" i="4"/>
  <c r="AH40" i="4"/>
  <c r="AI40" i="4"/>
  <c r="AJ40" i="4"/>
  <c r="AK40" i="4"/>
  <c r="A41" i="4"/>
  <c r="C41" i="4"/>
  <c r="D41" i="4"/>
  <c r="E41" i="4"/>
  <c r="F41" i="4"/>
  <c r="G41" i="4"/>
  <c r="H41" i="4"/>
  <c r="L41" i="4"/>
  <c r="M41" i="4"/>
  <c r="N41" i="4"/>
  <c r="O41" i="4"/>
  <c r="P41" i="4"/>
  <c r="Q41" i="4"/>
  <c r="R41" i="4"/>
  <c r="S41" i="4"/>
  <c r="T41" i="4"/>
  <c r="U41" i="4"/>
  <c r="V41" i="4"/>
  <c r="X41" i="4"/>
  <c r="Y41" i="4"/>
  <c r="Z41" i="4"/>
  <c r="AA41" i="4"/>
  <c r="AB41" i="4"/>
  <c r="AC41" i="4"/>
  <c r="AD41" i="4"/>
  <c r="AE41" i="4"/>
  <c r="AH41" i="4"/>
  <c r="AI41" i="4"/>
  <c r="AJ41" i="4"/>
  <c r="AK41" i="4"/>
  <c r="A42" i="4"/>
  <c r="C42" i="4"/>
  <c r="D42" i="4"/>
  <c r="E42" i="4"/>
  <c r="F42" i="4"/>
  <c r="G42" i="4"/>
  <c r="H42" i="4"/>
  <c r="L42" i="4"/>
  <c r="M42" i="4"/>
  <c r="N42" i="4"/>
  <c r="O42" i="4"/>
  <c r="P42" i="4"/>
  <c r="Q42" i="4"/>
  <c r="R42" i="4"/>
  <c r="S42" i="4"/>
  <c r="T42" i="4"/>
  <c r="U42" i="4"/>
  <c r="V42" i="4"/>
  <c r="X42" i="4"/>
  <c r="Y42" i="4"/>
  <c r="Z42" i="4"/>
  <c r="AA42" i="4"/>
  <c r="AB42" i="4"/>
  <c r="AC42" i="4"/>
  <c r="AD42" i="4"/>
  <c r="AE42" i="4"/>
  <c r="AH42" i="4"/>
  <c r="AI42" i="4"/>
  <c r="AJ42" i="4"/>
  <c r="AK42" i="4"/>
  <c r="A43" i="4"/>
  <c r="C43" i="4"/>
  <c r="D43" i="4"/>
  <c r="E43" i="4"/>
  <c r="F43" i="4"/>
  <c r="G43" i="4"/>
  <c r="H43" i="4"/>
  <c r="L43" i="4"/>
  <c r="M43" i="4"/>
  <c r="N43" i="4"/>
  <c r="O43" i="4"/>
  <c r="P43" i="4"/>
  <c r="Q43" i="4"/>
  <c r="R43" i="4"/>
  <c r="S43" i="4"/>
  <c r="T43" i="4"/>
  <c r="U43" i="4"/>
  <c r="V43" i="4"/>
  <c r="X43" i="4"/>
  <c r="Y43" i="4"/>
  <c r="Z43" i="4"/>
  <c r="AA43" i="4"/>
  <c r="AB43" i="4"/>
  <c r="AC43" i="4"/>
  <c r="AD43" i="4"/>
  <c r="AE43" i="4"/>
  <c r="AH43" i="4"/>
  <c r="AI43" i="4"/>
  <c r="AJ43" i="4"/>
  <c r="AK43" i="4"/>
  <c r="A44" i="4"/>
  <c r="C44" i="4"/>
  <c r="D44" i="4"/>
  <c r="E44" i="4"/>
  <c r="F44" i="4"/>
  <c r="G44" i="4"/>
  <c r="H44" i="4"/>
  <c r="L44" i="4"/>
  <c r="M44" i="4"/>
  <c r="N44" i="4"/>
  <c r="O44" i="4"/>
  <c r="P44" i="4"/>
  <c r="Q44" i="4"/>
  <c r="R44" i="4"/>
  <c r="S44" i="4"/>
  <c r="T44" i="4"/>
  <c r="U44" i="4"/>
  <c r="V44" i="4"/>
  <c r="X44" i="4"/>
  <c r="Y44" i="4"/>
  <c r="Z44" i="4"/>
  <c r="AA44" i="4"/>
  <c r="AB44" i="4"/>
  <c r="AC44" i="4"/>
  <c r="AD44" i="4"/>
  <c r="AE44" i="4"/>
  <c r="AH44" i="4"/>
  <c r="AI44" i="4"/>
  <c r="AJ44" i="4"/>
  <c r="AK44" i="4"/>
  <c r="A45" i="4"/>
  <c r="C45" i="4"/>
  <c r="D45" i="4"/>
  <c r="E45" i="4"/>
  <c r="F45" i="4"/>
  <c r="G45" i="4"/>
  <c r="H45" i="4"/>
  <c r="L45" i="4"/>
  <c r="M45" i="4"/>
  <c r="N45" i="4"/>
  <c r="O45" i="4"/>
  <c r="P45" i="4"/>
  <c r="Q45" i="4"/>
  <c r="R45" i="4"/>
  <c r="S45" i="4"/>
  <c r="T45" i="4"/>
  <c r="U45" i="4"/>
  <c r="V45" i="4"/>
  <c r="X45" i="4"/>
  <c r="Y45" i="4"/>
  <c r="Z45" i="4"/>
  <c r="AA45" i="4"/>
  <c r="AB45" i="4"/>
  <c r="AC45" i="4"/>
  <c r="AD45" i="4"/>
  <c r="AE45" i="4"/>
  <c r="AH45" i="4"/>
  <c r="AI45" i="4"/>
  <c r="AJ45" i="4"/>
  <c r="AK45" i="4"/>
  <c r="A46" i="4"/>
  <c r="C46" i="4"/>
  <c r="D46" i="4"/>
  <c r="E46" i="4"/>
  <c r="F46" i="4"/>
  <c r="G46" i="4"/>
  <c r="H46" i="4"/>
  <c r="L46" i="4"/>
  <c r="M46" i="4"/>
  <c r="N46" i="4"/>
  <c r="O46" i="4"/>
  <c r="P46" i="4"/>
  <c r="Q46" i="4"/>
  <c r="R46" i="4"/>
  <c r="S46" i="4"/>
  <c r="T46" i="4"/>
  <c r="U46" i="4"/>
  <c r="V46" i="4"/>
  <c r="X46" i="4"/>
  <c r="Y46" i="4"/>
  <c r="Z46" i="4"/>
  <c r="AA46" i="4"/>
  <c r="AB46" i="4"/>
  <c r="AC46" i="4"/>
  <c r="AD46" i="4"/>
  <c r="AE46" i="4"/>
  <c r="AH46" i="4"/>
  <c r="AI46" i="4"/>
  <c r="AJ46" i="4"/>
  <c r="AK46" i="4"/>
  <c r="A47" i="4"/>
  <c r="C47" i="4"/>
  <c r="D47" i="4"/>
  <c r="E47" i="4"/>
  <c r="F47" i="4"/>
  <c r="G47" i="4"/>
  <c r="H47" i="4"/>
  <c r="L47" i="4"/>
  <c r="M47" i="4"/>
  <c r="N47" i="4"/>
  <c r="O47" i="4"/>
  <c r="P47" i="4"/>
  <c r="Q47" i="4"/>
  <c r="R47" i="4"/>
  <c r="S47" i="4"/>
  <c r="T47" i="4"/>
  <c r="U47" i="4"/>
  <c r="V47" i="4"/>
  <c r="X47" i="4"/>
  <c r="Y47" i="4"/>
  <c r="Z47" i="4"/>
  <c r="AA47" i="4"/>
  <c r="AB47" i="4"/>
  <c r="AC47" i="4"/>
  <c r="AD47" i="4"/>
  <c r="AE47" i="4"/>
  <c r="AH47" i="4"/>
  <c r="AI47" i="4"/>
  <c r="AJ47" i="4"/>
  <c r="AK47" i="4"/>
  <c r="A48" i="4"/>
  <c r="C48" i="4"/>
  <c r="D48" i="4"/>
  <c r="E48" i="4"/>
  <c r="F48" i="4"/>
  <c r="G48" i="4"/>
  <c r="H48" i="4"/>
  <c r="L48" i="4"/>
  <c r="M48" i="4"/>
  <c r="N48" i="4"/>
  <c r="O48" i="4"/>
  <c r="P48" i="4"/>
  <c r="Q48" i="4"/>
  <c r="R48" i="4"/>
  <c r="S48" i="4"/>
  <c r="T48" i="4"/>
  <c r="U48" i="4"/>
  <c r="V48" i="4"/>
  <c r="X48" i="4"/>
  <c r="Y48" i="4"/>
  <c r="Z48" i="4"/>
  <c r="AA48" i="4"/>
  <c r="AB48" i="4"/>
  <c r="AC48" i="4"/>
  <c r="AD48" i="4"/>
  <c r="AE48" i="4"/>
  <c r="AH48" i="4"/>
  <c r="AI48" i="4"/>
  <c r="AJ48" i="4"/>
  <c r="AK48" i="4"/>
  <c r="A49" i="4"/>
  <c r="C49" i="4"/>
  <c r="D49" i="4"/>
  <c r="E49" i="4"/>
  <c r="F49" i="4"/>
  <c r="G49" i="4"/>
  <c r="H49" i="4"/>
  <c r="L49" i="4"/>
  <c r="M49" i="4"/>
  <c r="N49" i="4"/>
  <c r="O49" i="4"/>
  <c r="P49" i="4"/>
  <c r="Q49" i="4"/>
  <c r="R49" i="4"/>
  <c r="S49" i="4"/>
  <c r="T49" i="4"/>
  <c r="U49" i="4"/>
  <c r="V49" i="4"/>
  <c r="X49" i="4"/>
  <c r="Y49" i="4"/>
  <c r="Z49" i="4"/>
  <c r="AA49" i="4"/>
  <c r="AB49" i="4"/>
  <c r="AC49" i="4"/>
  <c r="AD49" i="4"/>
  <c r="AE49" i="4"/>
  <c r="AH49" i="4"/>
  <c r="AI49" i="4"/>
  <c r="AJ49" i="4"/>
  <c r="AK49" i="4"/>
  <c r="A50" i="4"/>
  <c r="C50" i="4"/>
  <c r="D50" i="4"/>
  <c r="E50" i="4"/>
  <c r="F50" i="4"/>
  <c r="G50" i="4"/>
  <c r="H50" i="4"/>
  <c r="L50" i="4"/>
  <c r="M50" i="4"/>
  <c r="N50" i="4"/>
  <c r="O50" i="4"/>
  <c r="P50" i="4"/>
  <c r="Q50" i="4"/>
  <c r="R50" i="4"/>
  <c r="S50" i="4"/>
  <c r="T50" i="4"/>
  <c r="U50" i="4"/>
  <c r="V50" i="4"/>
  <c r="X50" i="4"/>
  <c r="Y50" i="4"/>
  <c r="Z50" i="4"/>
  <c r="AA50" i="4"/>
  <c r="AB50" i="4"/>
  <c r="AC50" i="4"/>
  <c r="AD50" i="4"/>
  <c r="AE50" i="4"/>
  <c r="AH50" i="4"/>
  <c r="AI50" i="4"/>
  <c r="AJ50" i="4"/>
  <c r="AK50" i="4"/>
  <c r="A51" i="4"/>
  <c r="C51" i="4"/>
  <c r="D51" i="4"/>
  <c r="E51" i="4"/>
  <c r="F51" i="4"/>
  <c r="G51" i="4"/>
  <c r="H51" i="4"/>
  <c r="L51" i="4"/>
  <c r="M51" i="4"/>
  <c r="N51" i="4"/>
  <c r="O51" i="4"/>
  <c r="P51" i="4"/>
  <c r="Q51" i="4"/>
  <c r="R51" i="4"/>
  <c r="S51" i="4"/>
  <c r="T51" i="4"/>
  <c r="U51" i="4"/>
  <c r="V51" i="4"/>
  <c r="X51" i="4"/>
  <c r="Y51" i="4"/>
  <c r="Z51" i="4"/>
  <c r="AA51" i="4"/>
  <c r="AB51" i="4"/>
  <c r="AC51" i="4"/>
  <c r="AD51" i="4"/>
  <c r="AE51" i="4"/>
  <c r="AH51" i="4"/>
  <c r="AI51" i="4"/>
  <c r="AJ51" i="4"/>
  <c r="AK51" i="4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4" i="5"/>
  <c r="A25" i="5"/>
  <c r="A26" i="5"/>
  <c r="A27" i="5"/>
  <c r="A28" i="5"/>
  <c r="A32" i="5"/>
  <c r="A33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4" i="6"/>
  <c r="A25" i="6"/>
  <c r="A26" i="6"/>
  <c r="A27" i="6"/>
  <c r="A28" i="6"/>
  <c r="A32" i="6"/>
  <c r="A33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F215" i="7"/>
  <c r="Z20" i="4"/>
  <c r="Y12" i="4"/>
  <c r="O12" i="4"/>
  <c r="AB12" i="4"/>
  <c r="Z18" i="4"/>
  <c r="AB14" i="4"/>
  <c r="AA14" i="4"/>
  <c r="Y10" i="4"/>
  <c r="N26" i="4"/>
  <c r="AA24" i="4"/>
  <c r="AA13" i="4"/>
  <c r="Z13" i="4"/>
  <c r="N9" i="4"/>
  <c r="F234" i="7"/>
  <c r="F352" i="7"/>
  <c r="F52" i="7"/>
  <c r="F246" i="7"/>
  <c r="F261" i="7"/>
  <c r="F213" i="7"/>
  <c r="F413" i="7"/>
  <c r="F268" i="7"/>
  <c r="O15" i="4"/>
  <c r="F330" i="7"/>
  <c r="F148" i="7"/>
  <c r="F425" i="7"/>
  <c r="B50" i="4"/>
  <c r="AA10" i="4"/>
  <c r="Z8" i="4"/>
  <c r="Y26" i="4"/>
  <c r="AB24" i="4"/>
  <c r="N20" i="4"/>
  <c r="N14" i="4"/>
  <c r="H443" i="7"/>
  <c r="AB18" i="4"/>
  <c r="Y27" i="4"/>
  <c r="Y9" i="4"/>
  <c r="J443" i="7"/>
  <c r="F343" i="7"/>
  <c r="O24" i="4"/>
  <c r="I432" i="7"/>
  <c r="B18" i="4"/>
  <c r="AD18" i="4" s="1"/>
  <c r="N24" i="4"/>
  <c r="AA28" i="4"/>
  <c r="Z27" i="4"/>
  <c r="B39" i="4"/>
  <c r="F177" i="7"/>
  <c r="F312" i="7"/>
  <c r="F130" i="7"/>
  <c r="F125" i="7"/>
  <c r="H82" i="7"/>
  <c r="F70" i="7"/>
  <c r="AB6" i="4"/>
  <c r="N6" i="4"/>
  <c r="Z6" i="4"/>
  <c r="AA6" i="4"/>
  <c r="F347" i="7"/>
  <c r="F325" i="7"/>
  <c r="F431" i="7"/>
  <c r="F252" i="7"/>
  <c r="I280" i="7"/>
  <c r="B28" i="4"/>
  <c r="L432" i="7"/>
  <c r="G432" i="7"/>
  <c r="Y24" i="4"/>
  <c r="F179" i="7"/>
  <c r="Z24" i="4"/>
  <c r="H368" i="7"/>
  <c r="G355" i="7"/>
  <c r="G173" i="7"/>
  <c r="F64" i="7"/>
  <c r="L301" i="7"/>
  <c r="F267" i="7"/>
  <c r="F174" i="7"/>
  <c r="I389" i="7"/>
  <c r="B41" i="4"/>
  <c r="O6" i="4"/>
  <c r="F271" i="7"/>
  <c r="F209" i="7"/>
  <c r="F155" i="7"/>
  <c r="F138" i="7"/>
  <c r="L359" i="7"/>
  <c r="F359" i="7"/>
  <c r="F392" i="7"/>
  <c r="Y15" i="4"/>
  <c r="Z15" i="4"/>
  <c r="AB15" i="4"/>
  <c r="AA15" i="4"/>
  <c r="AA11" i="4"/>
  <c r="AB11" i="4"/>
  <c r="Y11" i="4"/>
  <c r="N11" i="4"/>
  <c r="H210" i="7"/>
  <c r="H189" i="7"/>
  <c r="AB26" i="4"/>
  <c r="B26" i="4"/>
  <c r="Z26" i="4"/>
  <c r="AA26" i="4"/>
  <c r="H162" i="7"/>
  <c r="Y19" i="4"/>
  <c r="O19" i="4"/>
  <c r="AB19" i="4"/>
  <c r="N19" i="4"/>
  <c r="Z19" i="4"/>
  <c r="AA19" i="4"/>
  <c r="N10" i="4"/>
  <c r="AB10" i="4"/>
  <c r="O10" i="4"/>
  <c r="L355" i="7"/>
  <c r="F337" i="7"/>
  <c r="F256" i="7"/>
  <c r="F265" i="7"/>
  <c r="F447" i="7"/>
  <c r="F34" i="7"/>
  <c r="B46" i="4"/>
  <c r="N15" i="4"/>
  <c r="B48" i="4"/>
  <c r="B47" i="4"/>
  <c r="H301" i="7"/>
  <c r="F382" i="7"/>
  <c r="O25" i="4"/>
  <c r="O17" i="4"/>
  <c r="AB17" i="4"/>
  <c r="B17" i="4"/>
  <c r="AC17" i="4" s="1"/>
  <c r="Y14" i="4"/>
  <c r="Z14" i="4"/>
  <c r="Y13" i="4"/>
  <c r="N13" i="4"/>
  <c r="Z12" i="4"/>
  <c r="L379" i="7"/>
  <c r="B6" i="4"/>
  <c r="F239" i="7"/>
  <c r="F118" i="7"/>
  <c r="B12" i="4"/>
  <c r="AD12" i="4" s="1"/>
  <c r="F79" i="7"/>
  <c r="N27" i="4"/>
  <c r="B27" i="4"/>
  <c r="AD27" i="4" s="1"/>
  <c r="Y20" i="4"/>
  <c r="AB20" i="4"/>
  <c r="N18" i="4"/>
  <c r="B14" i="4"/>
  <c r="AD14" i="4" s="1"/>
  <c r="N8" i="4"/>
  <c r="Y8" i="4"/>
  <c r="AB8" i="4"/>
  <c r="AA8" i="4"/>
  <c r="J355" i="7"/>
  <c r="F74" i="7"/>
  <c r="F320" i="7"/>
  <c r="F300" i="7"/>
  <c r="F221" i="7"/>
  <c r="AB13" i="4"/>
  <c r="G82" i="7"/>
  <c r="H379" i="7"/>
  <c r="AC18" i="4"/>
  <c r="AC28" i="4"/>
  <c r="AD28" i="4"/>
  <c r="AD6" i="4"/>
  <c r="AC26" i="4"/>
  <c r="AD26" i="4"/>
  <c r="J44" i="4"/>
  <c r="K47" i="4"/>
  <c r="J39" i="4"/>
  <c r="I43" i="4"/>
  <c r="K50" i="4"/>
  <c r="J46" i="4"/>
  <c r="I48" i="4"/>
  <c r="J25" i="4"/>
  <c r="K13" i="4"/>
  <c r="K44" i="4"/>
  <c r="I9" i="4"/>
  <c r="J43" i="4"/>
  <c r="I49" i="4"/>
  <c r="J15" i="4"/>
  <c r="K41" i="4"/>
  <c r="I10" i="4"/>
  <c r="I45" i="4"/>
  <c r="I37" i="4"/>
  <c r="K45" i="4"/>
  <c r="K12" i="4"/>
  <c r="K18" i="4"/>
  <c r="J10" i="4"/>
  <c r="I38" i="4"/>
  <c r="J26" i="4"/>
  <c r="K32" i="4"/>
  <c r="I24" i="4"/>
  <c r="F14" i="7"/>
  <c r="F9" i="7"/>
  <c r="F11" i="7"/>
  <c r="F197" i="7"/>
  <c r="F373" i="7"/>
  <c r="F103" i="7"/>
  <c r="F105" i="7"/>
  <c r="F195" i="7"/>
  <c r="F30" i="7"/>
  <c r="F208" i="7"/>
  <c r="F421" i="7"/>
  <c r="F46" i="7"/>
  <c r="F13" i="7"/>
  <c r="F22" i="7"/>
  <c r="F212" i="7"/>
  <c r="J19" i="4"/>
  <c r="J33" i="4"/>
  <c r="K39" i="4"/>
  <c r="J16" i="4"/>
  <c r="I25" i="4"/>
  <c r="I41" i="4"/>
  <c r="J38" i="4"/>
  <c r="I40" i="4"/>
  <c r="J51" i="4"/>
  <c r="K15" i="4"/>
  <c r="I12" i="4"/>
  <c r="K43" i="4"/>
  <c r="J42" i="4"/>
  <c r="I50" i="4"/>
  <c r="I8" i="4"/>
  <c r="I44" i="4"/>
  <c r="K27" i="4"/>
  <c r="J27" i="4"/>
  <c r="K28" i="4"/>
  <c r="I33" i="4"/>
  <c r="K20" i="4"/>
  <c r="I16" i="4"/>
  <c r="K16" i="4"/>
  <c r="I46" i="4"/>
  <c r="I13" i="4"/>
  <c r="K46" i="4"/>
  <c r="K17" i="4"/>
  <c r="J9" i="4"/>
  <c r="K37" i="4"/>
  <c r="F375" i="7"/>
  <c r="F370" i="7"/>
  <c r="F102" i="7"/>
  <c r="K25" i="4"/>
  <c r="K6" i="4"/>
  <c r="I6" i="4"/>
  <c r="J13" i="4"/>
  <c r="J8" i="4"/>
  <c r="K9" i="4"/>
  <c r="I47" i="4"/>
  <c r="J32" i="4"/>
  <c r="J40" i="4"/>
  <c r="I32" i="4"/>
  <c r="J7" i="4"/>
  <c r="J12" i="4"/>
  <c r="I20" i="4"/>
  <c r="J45" i="4"/>
  <c r="K19" i="4"/>
  <c r="F104" i="7"/>
  <c r="F387" i="7"/>
  <c r="F60" i="7"/>
  <c r="F10" i="7"/>
  <c r="F333" i="7"/>
  <c r="F376" i="7"/>
  <c r="F191" i="7"/>
  <c r="F192" i="7"/>
  <c r="F282" i="7"/>
  <c r="F391" i="7"/>
  <c r="K14" i="4"/>
  <c r="I14" i="4"/>
  <c r="J24" i="4"/>
  <c r="J20" i="4"/>
  <c r="K10" i="4"/>
  <c r="J17" i="4"/>
  <c r="K11" i="4"/>
  <c r="K8" i="4"/>
  <c r="K48" i="4"/>
  <c r="J48" i="4"/>
  <c r="I51" i="4"/>
  <c r="J28" i="4"/>
  <c r="K42" i="4"/>
  <c r="K33" i="4"/>
  <c r="F242" i="7"/>
  <c r="F106" i="7"/>
  <c r="F286" i="7"/>
  <c r="F228" i="7"/>
  <c r="F113" i="7"/>
  <c r="F12" i="7"/>
  <c r="F284" i="7"/>
  <c r="F287" i="7"/>
  <c r="F374" i="7"/>
  <c r="F121" i="7"/>
  <c r="J11" i="4"/>
  <c r="K24" i="4"/>
  <c r="K7" i="4"/>
  <c r="I42" i="4"/>
  <c r="J37" i="4"/>
  <c r="I18" i="4"/>
  <c r="J49" i="4"/>
  <c r="F283" i="7"/>
  <c r="F196" i="7"/>
  <c r="F100" i="7"/>
  <c r="F319" i="7"/>
  <c r="F151" i="7"/>
  <c r="F194" i="7"/>
  <c r="J18" i="4"/>
  <c r="I7" i="4"/>
  <c r="K26" i="4"/>
  <c r="I11" i="4"/>
  <c r="I17" i="4"/>
  <c r="I39" i="4"/>
  <c r="K38" i="4"/>
  <c r="F117" i="7"/>
  <c r="F15" i="7"/>
  <c r="F372" i="7"/>
  <c r="F303" i="7"/>
  <c r="F193" i="7"/>
  <c r="J47" i="4"/>
  <c r="I15" i="4"/>
  <c r="I27" i="4"/>
  <c r="I26" i="4"/>
  <c r="I19" i="4"/>
  <c r="J50" i="4"/>
  <c r="K51" i="4"/>
  <c r="F383" i="7"/>
  <c r="F285" i="7"/>
  <c r="F26" i="7"/>
  <c r="F204" i="7"/>
  <c r="F288" i="7"/>
  <c r="K40" i="4"/>
  <c r="J41" i="4"/>
  <c r="I28" i="4"/>
  <c r="K49" i="4"/>
  <c r="J6" i="4"/>
  <c r="J14" i="4"/>
  <c r="F137" i="7"/>
  <c r="F295" i="7"/>
  <c r="F371" i="7"/>
  <c r="F101" i="7"/>
  <c r="F407" i="7"/>
  <c r="F299" i="7"/>
  <c r="B49" i="4" l="1"/>
  <c r="O28" i="4"/>
  <c r="L447" i="7"/>
  <c r="B10" i="4"/>
  <c r="AD10" i="4" s="1"/>
  <c r="B43" i="4"/>
  <c r="L210" i="7"/>
  <c r="L87" i="7"/>
  <c r="Z10" i="4"/>
  <c r="O8" i="4"/>
  <c r="F393" i="7"/>
  <c r="H98" i="7"/>
  <c r="L86" i="7"/>
  <c r="F304" i="7"/>
  <c r="F356" i="7" s="1"/>
  <c r="L178" i="7"/>
  <c r="F178" i="7" s="1"/>
  <c r="B19" i="4"/>
  <c r="G368" i="7"/>
  <c r="F87" i="7"/>
  <c r="F418" i="7"/>
  <c r="AD17" i="4"/>
  <c r="AC14" i="4"/>
  <c r="G389" i="7"/>
  <c r="AB7" i="4"/>
  <c r="G301" i="7"/>
  <c r="G379" i="7"/>
  <c r="G210" i="7"/>
  <c r="I379" i="7"/>
  <c r="H18" i="7"/>
  <c r="B40" i="4"/>
  <c r="AA9" i="4"/>
  <c r="Z9" i="4"/>
  <c r="F89" i="7"/>
  <c r="I18" i="7"/>
  <c r="F408" i="7"/>
  <c r="F47" i="7"/>
  <c r="L360" i="7"/>
  <c r="N16" i="4"/>
  <c r="AA16" i="4"/>
  <c r="O16" i="4"/>
  <c r="Z16" i="4"/>
  <c r="AA7" i="4"/>
  <c r="L264" i="7"/>
  <c r="AC27" i="4"/>
  <c r="G7" i="7"/>
  <c r="AB16" i="4"/>
  <c r="F88" i="7"/>
  <c r="N7" i="4"/>
  <c r="G18" i="7"/>
  <c r="F440" i="7"/>
  <c r="F143" i="7"/>
  <c r="F57" i="7"/>
  <c r="F362" i="7"/>
  <c r="Y25" i="4"/>
  <c r="AB25" i="4"/>
  <c r="F180" i="7"/>
  <c r="N25" i="4"/>
  <c r="AC6" i="4"/>
  <c r="I98" i="7"/>
  <c r="L18" i="7"/>
  <c r="L368" i="7"/>
  <c r="I7" i="7"/>
  <c r="N17" i="4"/>
  <c r="Y17" i="4"/>
  <c r="B11" i="4"/>
  <c r="AC12" i="4"/>
  <c r="G443" i="7"/>
  <c r="Y16" i="4"/>
  <c r="Z17" i="4"/>
  <c r="H280" i="7"/>
  <c r="L389" i="7"/>
  <c r="Z7" i="4"/>
  <c r="O7" i="4"/>
  <c r="G280" i="7"/>
  <c r="F449" i="7"/>
  <c r="L280" i="7"/>
  <c r="AC10" i="4"/>
  <c r="G189" i="7"/>
  <c r="I368" i="7"/>
  <c r="B42" i="4"/>
  <c r="AA17" i="4"/>
  <c r="B20" i="4"/>
  <c r="O20" i="4"/>
  <c r="AA20" i="4"/>
  <c r="AA18" i="4"/>
  <c r="Y18" i="4"/>
  <c r="O18" i="4"/>
  <c r="G264" i="7"/>
  <c r="H173" i="7"/>
  <c r="F39" i="7"/>
  <c r="F394" i="7"/>
  <c r="L268" i="7"/>
  <c r="B32" i="4"/>
  <c r="AA27" i="4"/>
  <c r="F86" i="7"/>
  <c r="O14" i="4"/>
  <c r="F23" i="7"/>
  <c r="F161" i="7"/>
  <c r="L177" i="7"/>
  <c r="Z11" i="4"/>
  <c r="L269" i="7"/>
  <c r="Z25" i="4"/>
  <c r="L448" i="7"/>
  <c r="B15" i="4"/>
  <c r="AD15" i="4" s="1"/>
  <c r="O9" i="4"/>
  <c r="F289" i="7"/>
  <c r="F16" i="7"/>
  <c r="K162" i="7"/>
  <c r="K432" i="7"/>
  <c r="K98" i="7"/>
  <c r="J183" i="7"/>
  <c r="F107" i="7"/>
  <c r="F377" i="7"/>
  <c r="J189" i="7"/>
  <c r="J273" i="7"/>
  <c r="J210" i="7"/>
  <c r="J389" i="7"/>
  <c r="J91" i="7"/>
  <c r="J7" i="7"/>
  <c r="J18" i="7"/>
  <c r="J379" i="7"/>
  <c r="J452" i="7"/>
  <c r="J368" i="7"/>
  <c r="K18" i="7"/>
  <c r="J92" i="7"/>
  <c r="K379" i="7"/>
  <c r="J453" i="7"/>
  <c r="K7" i="7"/>
  <c r="K368" i="7"/>
  <c r="K301" i="7"/>
  <c r="K280" i="7"/>
  <c r="J365" i="7"/>
  <c r="F198" i="7"/>
  <c r="J182" i="7"/>
  <c r="J432" i="7"/>
  <c r="J98" i="7"/>
  <c r="J162" i="7"/>
  <c r="K389" i="7"/>
  <c r="K210" i="7"/>
  <c r="K189" i="7"/>
  <c r="J274" i="7"/>
  <c r="J301" i="7"/>
  <c r="J280" i="7"/>
  <c r="J364" i="7"/>
  <c r="F25" i="7"/>
  <c r="F210" i="7"/>
  <c r="L162" i="7"/>
  <c r="B24" i="4"/>
  <c r="L98" i="7"/>
  <c r="AC15" i="4"/>
  <c r="B13" i="4"/>
  <c r="I301" i="7"/>
  <c r="F450" i="7"/>
  <c r="G98" i="7"/>
  <c r="B51" i="4"/>
  <c r="B44" i="4"/>
  <c r="B38" i="4"/>
  <c r="F306" i="7"/>
  <c r="Z28" i="4"/>
  <c r="N28" i="4"/>
  <c r="F163" i="7" s="1"/>
  <c r="Y28" i="4"/>
  <c r="I162" i="7"/>
  <c r="H432" i="7"/>
  <c r="B45" i="4"/>
  <c r="H389" i="7"/>
  <c r="F305" i="7"/>
  <c r="F361" i="7"/>
  <c r="B37" i="4"/>
  <c r="I210" i="7"/>
  <c r="I189" i="7"/>
  <c r="F214" i="7"/>
  <c r="B25" i="4"/>
  <c r="G162" i="7"/>
  <c r="F21" i="7"/>
  <c r="F270" i="7"/>
  <c r="AB27" i="4"/>
  <c r="O27" i="4"/>
  <c r="F164" i="7" s="1"/>
  <c r="H7" i="7"/>
  <c r="B16" i="4"/>
  <c r="G381" i="7"/>
  <c r="G20" i="7"/>
  <c r="L189" i="7"/>
  <c r="AB28" i="4"/>
  <c r="B9" i="4"/>
  <c r="AB9" i="4"/>
  <c r="F170" i="7"/>
  <c r="AA12" i="4"/>
  <c r="N12" i="4"/>
  <c r="B8" i="4"/>
  <c r="Y7" i="4"/>
  <c r="B7" i="4"/>
  <c r="F384" i="7"/>
  <c r="AC19" i="4" l="1"/>
  <c r="AD19" i="4"/>
  <c r="F448" i="7"/>
  <c r="AC11" i="4"/>
  <c r="AD11" i="4"/>
  <c r="AC20" i="4"/>
  <c r="AD20" i="4"/>
  <c r="F360" i="7"/>
  <c r="F269" i="7"/>
  <c r="F83" i="7"/>
  <c r="F189" i="7"/>
  <c r="F386" i="7"/>
  <c r="F90" i="7"/>
  <c r="F181" i="7"/>
  <c r="F17" i="7"/>
  <c r="F176" i="7"/>
  <c r="AC16" i="4"/>
  <c r="AD16" i="4"/>
  <c r="F266" i="7"/>
  <c r="F389" i="7"/>
  <c r="F301" i="7"/>
  <c r="F280" i="7"/>
  <c r="AC9" i="4"/>
  <c r="AD9" i="4"/>
  <c r="F272" i="7"/>
  <c r="AD25" i="4"/>
  <c r="AC25" i="4"/>
  <c r="F451" i="7"/>
  <c r="F85" i="7"/>
  <c r="J275" i="7"/>
  <c r="F199" i="7"/>
  <c r="F175" i="7"/>
  <c r="J366" i="7"/>
  <c r="J454" i="7"/>
  <c r="F444" i="7"/>
  <c r="F363" i="7"/>
  <c r="AC13" i="4"/>
  <c r="AD13" i="4"/>
  <c r="F216" i="7"/>
  <c r="J184" i="7"/>
  <c r="F378" i="7"/>
  <c r="J93" i="7"/>
  <c r="F290" i="7"/>
  <c r="AC8" i="4"/>
  <c r="AD8" i="4"/>
  <c r="F434" i="7"/>
  <c r="F358" i="7"/>
  <c r="AD7" i="4"/>
  <c r="AC7" i="4"/>
  <c r="F7" i="7"/>
  <c r="F368" i="7"/>
  <c r="F18" i="7"/>
  <c r="F385" i="7"/>
  <c r="F24" i="7"/>
  <c r="F357" i="7"/>
  <c r="F433" i="7"/>
  <c r="AD24" i="4"/>
  <c r="AC24" i="4"/>
  <c r="F98" i="7"/>
  <c r="F432" i="7"/>
  <c r="F162" i="7"/>
  <c r="F379" i="7"/>
  <c r="F108" i="7"/>
  <c r="F388" i="7" l="1"/>
  <c r="F445" i="7"/>
  <c r="F165" i="7"/>
  <c r="F27" i="7"/>
  <c r="F446" i="7"/>
  <c r="F264" i="7"/>
  <c r="F307" i="7"/>
  <c r="F355" i="7" s="1"/>
  <c r="F435" i="7"/>
  <c r="F84" i="7"/>
  <c r="F395" i="7"/>
  <c r="F173" i="7" l="1"/>
  <c r="F443" i="7"/>
  <c r="F82" i="7"/>
</calcChain>
</file>

<file path=xl/sharedStrings.xml><?xml version="1.0" encoding="utf-8"?>
<sst xmlns="http://schemas.openxmlformats.org/spreadsheetml/2006/main" count="2920" uniqueCount="413">
  <si>
    <t>&lt; 13 * 1 * 3 &gt;</t>
  </si>
  <si>
    <t>Документ составлен в ПК РИК (вер.1.3.180710) тел./факс (495) 347-33-01</t>
  </si>
  <si>
    <t>Форма 4</t>
  </si>
  <si>
    <t xml:space="preserve">Стройка: </t>
  </si>
  <si>
    <t>Создание узлов учета электроэнергии</t>
  </si>
  <si>
    <t xml:space="preserve">Объект: </t>
  </si>
  <si>
    <t>Узлы учета электроэнергии (частный сектор)</t>
  </si>
  <si>
    <t>ЛОКАЛЬНАЯ СМЕТА № 3</t>
  </si>
  <si>
    <t>(Локальный сметный расчет)</t>
  </si>
  <si>
    <t>на Шкафы УСПД</t>
  </si>
  <si>
    <t>Сметная стоимость:</t>
  </si>
  <si>
    <t>тыс. руб.</t>
  </si>
  <si>
    <t>монтажных работ:</t>
  </si>
  <si>
    <t>Hормативная трудоемкость:</t>
  </si>
  <si>
    <t>тыс.чел.ч</t>
  </si>
  <si>
    <t>Сметная заработная плата:</t>
  </si>
  <si>
    <t>Составлена в базисных ценах на 01.01.2000 по НБ: "ТСНБ-2001 Республики Коми (эталон) в ред.2014г. (по приказу Минстроя России № 937/пр)".</t>
  </si>
  <si>
    <t>№ поз</t>
  </si>
  <si>
    <t>Шифр и № позиции норматива, Наименование работ и затрат, Единица измерения</t>
  </si>
  <si>
    <t>Количе-ство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</si>
  <si>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</si>
  <si>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</si>
  <si>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</si>
  <si>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</si>
  <si>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</si>
  <si>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</si>
  <si>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</si>
  <si>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</si>
  <si>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</si>
  <si>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1.</t>
  </si>
  <si>
    <t>Ц08-03-574-03
(Приказ № 937/пр от 31.12.2014)
Разводка по устройствам и подключение жил кабелей или проводов сечением до 35 мм2, 100 жил</t>
  </si>
  <si>
    <t>sum</t>
  </si>
  <si>
    <t>IsZPR</t>
  </si>
  <si>
    <t>sum_b</t>
  </si>
  <si>
    <t>IsZPM</t>
  </si>
  <si>
    <t>Зарплата рабочих</t>
  </si>
  <si>
    <t>Эксплуатация машин</t>
  </si>
  <si>
    <t>в т.ч. зарплата машинистов</t>
  </si>
  <si>
    <t>Материалы</t>
  </si>
  <si>
    <t>в т.ч. Вспомогательные материалы от стоимости материалов</t>
  </si>
  <si>
    <t>в т.ч. Вспомогательные ненормируемые материалы</t>
  </si>
  <si>
    <t>NenormMatOtZPR</t>
  </si>
  <si>
    <t>IsMater</t>
  </si>
  <si>
    <t>в т.ч. Ненормированная з.п. рабочих</t>
  </si>
  <si>
    <t>в т.ч. Ненормированная стоимость эксплуатации машин</t>
  </si>
  <si>
    <t>в т.ч. Ненормированная оплата механизаторов</t>
  </si>
  <si>
    <t>Накладные расходы</t>
  </si>
  <si>
    <t>Nakl</t>
  </si>
  <si>
    <t>НР от ЗПР</t>
  </si>
  <si>
    <t>Nakl_ZPR</t>
  </si>
  <si>
    <t>НР от ЗПМ</t>
  </si>
  <si>
    <t>Nakl_ZPM</t>
  </si>
  <si>
    <t>Сметная прибыль</t>
  </si>
  <si>
    <t>Plan</t>
  </si>
  <si>
    <t>СП от ЗПР</t>
  </si>
  <si>
    <t>Plan_ZPR</t>
  </si>
  <si>
    <t>СП от ЗПМ</t>
  </si>
  <si>
    <t>Plan_ZPM</t>
  </si>
  <si>
    <t>2.</t>
  </si>
  <si>
    <t>Ц08-03-600-02
(Приказ № 937/пр от 31.12.2014)
Счетчики, устанавливаемые на готовом основании трехфазные, 1 шт.</t>
  </si>
  <si>
    <t>3.</t>
  </si>
  <si>
    <t>Ц08-03-573-04
(Приказ № 937/пр от 31.12.2014)
Шкаф (пульт) управления навесной, высота, ширина и глубина до 600х600х350 мм, 1 шт.</t>
  </si>
  <si>
    <t>4.</t>
  </si>
  <si>
    <t>Ц08-01-053-01
(Приказ № 937/пр от 31.12.2014)
Трансформатор тока напряжением до 10 кВ, 1 шт.</t>
  </si>
  <si>
    <t>5.</t>
  </si>
  <si>
    <t>Ц08-03-526-01
(Приказ № 937/пр от 31.12.2014)
Автомат одно-, двух-, трехполюсный, устанавливаемый на конструкции на стене или колонне, на ток до 25 А, 1 шт.</t>
  </si>
  <si>
    <t>6.</t>
  </si>
  <si>
    <t>Ц08-03-591-11
(Приказ № 937/пр от 31.12.2014)
Розетка штепсельная трехполюсная, 100 шт.</t>
  </si>
  <si>
    <t>7.</t>
  </si>
  <si>
    <t>Ц10-04-066-04
(Приказ № 937/пр от 31.12.2014)
Коробка кабельная соединительная или разветвительная, 1 шт.</t>
  </si>
  <si>
    <t>8.</t>
  </si>
  <si>
    <t>Ц08-03-575-01
(Приказ № 937/пр от 31.12.2014)
Прибор или аппарат (УСПД), 1 шт.</t>
  </si>
  <si>
    <t>9.</t>
  </si>
  <si>
    <t>Ц08-01-080-02
(Приказ № 937/пр от 31.12.2014)
Прибор измерения и защиты, количество подключаемых концов до 6, 1 шт.</t>
  </si>
  <si>
    <t>10.</t>
  </si>
  <si>
    <t>Ц08-03-575-01
(Приказ № 937/пр от 31.12.2014)
Прибор или аппарат (нагревательный элемент), 1 шт.</t>
  </si>
  <si>
    <t>11.</t>
  </si>
  <si>
    <t>Ц08-02-472-10
(Приказ № 937/пр от 31.12.2014)
Проводник заземляющий из медного изолированного провода сечением 25 мм2 открыто по строительным основаниям, 100 м</t>
  </si>
  <si>
    <t>12.</t>
  </si>
  <si>
    <t>Ц08-03-575-01
(Приказ № 937/пр от 31.12.2014)
Прибор или аппарат (терморегулятор), 1 шт.</t>
  </si>
  <si>
    <t>13.</t>
  </si>
  <si>
    <t>Ц08-10-010-01
(Приказ № 937/пр от 31.12.2014)
Прокладка труб гофрированных ПВХ для защиты проводов и кабелей, 100 м</t>
  </si>
  <si>
    <t>14.</t>
  </si>
  <si>
    <t>Ц08-02-412-04
(Приказ № 937/пр от 31.12.2014)
Затягивание провода в проложенные трубы и металлические рукава первого одножильного или многожильного в общей оплетке, суммарное сечение до 35 мм2, 100 м</t>
  </si>
  <si>
    <t>15.</t>
  </si>
  <si>
    <t>Ц11-06-002-02
(Приказ № 937/пр от 31.12.2014)
Электрические проводки в щитах и пультах малогабаритных, 100 м</t>
  </si>
  <si>
    <t xml:space="preserve">.    ИТОГО  ПО  РАЗДЕЛУ </t>
  </si>
  <si>
    <t>СТОИМОСТЬ ОБОРУДОВАНИЯ -</t>
  </si>
  <si>
    <t>.   ЗАПАСНЫЕ ЧАСТИ -</t>
  </si>
  <si>
    <t>.   ТАРА И УПАКОВКА -</t>
  </si>
  <si>
    <t>.   ТРАНСПОРТНЫЕ РАСХОДЫ -</t>
  </si>
  <si>
    <t>.   КОМПЛЕКТАЦИЯ -</t>
  </si>
  <si>
    <t>.   НАЦЕНКА СНАБА -</t>
  </si>
  <si>
    <t>.   ЗАГОТОВИТЕЛЬНО-СКЛАДСКИЕ РАСХОДЫ -</t>
  </si>
  <si>
    <t>. ШЕФМОНТАЖ ПО ОБОРУДОВАНИЮ -</t>
  </si>
  <si>
    <t>. ШЕФМОНТАЖ -</t>
  </si>
  <si>
    <t>ВСЕГО, СТОИМОСТЬ ОБОРУДОВАНИЯ -</t>
  </si>
  <si>
    <t>СТОИМОСТЬ МОНТАЖНЫХ РАБОТ -</t>
  </si>
  <si>
    <t>.     В ТОМ ЧИСЛЕ:</t>
  </si>
  <si>
    <t>. ОТКЛОНЕНИЕ ПО ЗАРАБОТНОЙ ПЛАТЕ -</t>
  </si>
  <si>
    <t>. КОСВЕННЫЕ РАСХОДЫ -</t>
  </si>
  <si>
    <t>. МАТЕРИАЛЬНЫЕ РЕСУРСЫ НЕ УЧТЕННЫЕ В РАСЦЕНКАХ -</t>
  </si>
  <si>
    <t>.   СТОИМОСТЬ ВОЗВРАЩАЕМЫХ МАТЕРИАЛОВ -</t>
  </si>
  <si>
    <t>.   НАКЛАДНЫЕ РАСХОДЫ - (%=100 - по стр. 1-6, 8-14; %=97 - по стр. 7; %=84 - по стр. 15)</t>
  </si>
  <si>
    <t>.   СМЕТНАЯ ПРИБЫЛЬ - (%=65 - по стр. 1-14; %=60 - по стр. 15)</t>
  </si>
  <si>
    <t>ВСЕГО, СТОИМОСТЬ МОНТАЖНЫХ РАБОТ -</t>
  </si>
  <si>
    <t>СТОИМОСТЬ ОБЩЕСТРОИТЕЛЬНЫХ РАБОТ -</t>
  </si>
  <si>
    <t>.       МАТЕРИАЛОВ -</t>
  </si>
  <si>
    <t>.   НАКЛАДНЫЕ РАСХОДЫ -</t>
  </si>
  <si>
    <t>.   СМЕТНАЯ ПРИБЫЛЬ -</t>
  </si>
  <si>
    <t>ВСЕГО, СТОИМОСТЬ ОБЩЕСТРОИТЕЛЬНЫХ РАБОТ -</t>
  </si>
  <si>
    <t>СТОИМОСТЬ МЕТАЛЛОМОНТАЖНЫХ РАБОТ -</t>
  </si>
  <si>
    <t>ВСЕГО, СТОИМОСТЬ МЕТАЛЛОМОНТАЖНЫХ РАБОТ -</t>
  </si>
  <si>
    <t>СТОИМОСТЬ САНТЕХНИЧЕСКИХ РАБОТ -</t>
  </si>
  <si>
    <t>. СДАЧА И ИСПЫТАНИЕ -</t>
  </si>
  <si>
    <t>ВСЕГО, СТОИМОСТЬ САНТЕХНИЧЕСКИХ РАБОТ -</t>
  </si>
  <si>
    <t>СТОИМОСТЬ БУРО-ВЗРЫВНЫХ РАБОТ -</t>
  </si>
  <si>
    <t>ВСЕГО, СТОИМОСТЬ БУРО-ВЗРЫВНЫХ РАБОТ -</t>
  </si>
  <si>
    <t>СТОИМОСТЬ ГОРНОПРОХОДЧЕСКИХ РАБОТ -</t>
  </si>
  <si>
    <t>ВСЕГО, СТОИМОСТЬ ГОРНОПРОХОДЧЕСКИХ РАБОТ -</t>
  </si>
  <si>
    <t>СТОИМОСТЬ РЕСТАВРАЦИОННЫХ РАБОТ -</t>
  </si>
  <si>
    <t>ВСЕГО, СТОИМОСТЬ РЕСТАВРАЦИОННЫХ РАБОТ -</t>
  </si>
  <si>
    <t>СТОИМОСТЬ ПЕРЕВОЗКИ ГРУЗОВ -</t>
  </si>
  <si>
    <t>.   В Т.Ч. НАКЛАДНЫЕ РАСХОДЫ -</t>
  </si>
  <si>
    <t>.   В Т.Ч. СМЕТНАЯ ПРИБЫЛЬ -</t>
  </si>
  <si>
    <t>ВСЕГО, СТОИМОСТЬ ПЕРЕВОЗКИ ГРУЗОВ -</t>
  </si>
  <si>
    <t>СТОИМОСТЬ ПУСКОНАЛАДОЧНЫХ РАБОТ -</t>
  </si>
  <si>
    <t>ВСЕГО, СТОИМОСТЬ ПУСКОНАЛАДОЧНЫХ РАБОТ -</t>
  </si>
  <si>
    <t>СТОИМОСТЬ ПРОЧИХ РАБОТ (с НР и СП) -</t>
  </si>
  <si>
    <t>ВСЕГО, СТОИМОСТЬ ПРОЧИХ РАБОТ (с НР и СП) -</t>
  </si>
  <si>
    <t>ВСЕГО, СТОИМОСТЬ ПРОЧИХ РАБОТ (без НР и СП) -</t>
  </si>
  <si>
    <t xml:space="preserve">. ВСЕГО  ПО  РАЗДЕЛУ </t>
  </si>
  <si>
    <t>ВСЕГО СТОИМОСТЬ ВОЗВРАЩАЕМЫХ МАТЕРИАЛОВ -</t>
  </si>
  <si>
    <t>ВСЕГО НАКЛАДНЫЕ РАСХОДЫ</t>
  </si>
  <si>
    <t>ВСЕГО СМЕТНАЯ ПРИБЫЛЬ</t>
  </si>
  <si>
    <t>в т.ч. Вспомогательные материалы от ОЗП (%=2)</t>
  </si>
  <si>
    <t>Оплата основных рабочих</t>
  </si>
  <si>
    <t>Оплата механизаторов</t>
  </si>
  <si>
    <t>Сметная заработная плата</t>
  </si>
  <si>
    <t>Трудозатраты осн. рабочих</t>
  </si>
  <si>
    <t>Трудозатраты механизаторов</t>
  </si>
  <si>
    <t>Нормативная трудоемкость</t>
  </si>
  <si>
    <t>Раздел 1.  Пусконаладочные работы</t>
  </si>
  <si>
    <t>16.</t>
  </si>
  <si>
    <t>Ц101-11-011-01
(Приказ № 937/пр от 31.12.2014)
Проверка наличия цепи между заземлителями и заземленными элементами, 100 точек</t>
  </si>
  <si>
    <t>17.</t>
  </si>
  <si>
    <t>Ц101-11-010-01
(Приказ № 937/пр от 31.12.2014)
Измерение сопротивления растеканию тока заземлителя, 1 измерение</t>
  </si>
  <si>
    <t>18.</t>
  </si>
  <si>
    <t>Ц101-11-028-01
(Приказ № 937/пр от 31.12.2014)
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аппара...</t>
  </si>
  <si>
    <t>19.</t>
  </si>
  <si>
    <t>Ц102-01-003-05
(Приказ № 937/пр от 31.12.2014)
Автоматизированная система управления III категории технической сложности с количеством каналов (Кобщ) 20, 1 система</t>
  </si>
  <si>
    <t>20.</t>
  </si>
  <si>
    <t>Ц102-02-001-01
(Приказ № 937/пр от 31.12.2014)
Инсталляция и базовая настройка общего и специального программного обеспечения, 1 инсталляция</t>
  </si>
  <si>
    <t>.    ИТОГО  ПО  РАЗДЕЛУ 1</t>
  </si>
  <si>
    <t>.   НАКЛАДНЫЕ РАСХОДЫ - (%=68)</t>
  </si>
  <si>
    <t>.   СМЕТНАЯ ПРИБЫЛЬ - (%=40)</t>
  </si>
  <si>
    <t>. ВСЕГО  ПО  РАЗДЕЛУ 1</t>
  </si>
  <si>
    <t>в т.ч. Вспомогательные материалы от ОЗП</t>
  </si>
  <si>
    <t>Раздел 2.  Оборудование</t>
  </si>
  <si>
    <t>21.</t>
  </si>
  <si>
    <t>Прайс-лист 03.
Счетчик РиМ-489.13, 1 шт.</t>
  </si>
  <si>
    <t>22.</t>
  </si>
  <si>
    <t>Прайс-лист 04.
Маршрутизатор каналов связи МКС  РиМ 099..02 (с устройством монтажным РиМ 000.01), 1 шт.</t>
  </si>
  <si>
    <t>.    ИТОГО  ПО  РАЗДЕЛУ 2</t>
  </si>
  <si>
    <t>. ВСЕГО  ПО  РАЗДЕЛУ 2</t>
  </si>
  <si>
    <t>Раздел 3.  Материалы не учтенные ценником</t>
  </si>
  <si>
    <t>24.</t>
  </si>
  <si>
    <t>Прайс-лист 01.
ЩМП 3 IP54, шт.</t>
  </si>
  <si>
    <t>25.</t>
  </si>
  <si>
    <t>Прайс-лист 02.
Автоматический выключатель 1 пол 6С, шт.</t>
  </si>
  <si>
    <t>26.</t>
  </si>
  <si>
    <t>Прайс-лист 03.
Автоматический выключатель 2 пол 10С, шт.</t>
  </si>
  <si>
    <t>27.</t>
  </si>
  <si>
    <t>Прайс-лист 04.
Термостат регулируемый КТО-011, шт.</t>
  </si>
  <si>
    <t>28.</t>
  </si>
  <si>
    <t>Прайс-лист 05.
Коробка испытательная ИКК, шт.</t>
  </si>
  <si>
    <t>29.</t>
  </si>
  <si>
    <t>Прайс-лист 06.
Автоматический выключатель 3 пол 20С, шт.</t>
  </si>
  <si>
    <t>30.</t>
  </si>
  <si>
    <t>Прайс-лист 07.
Розетка с заземлением, шт.</t>
  </si>
  <si>
    <t>31.</t>
  </si>
  <si>
    <t>Прайс-лист 08.
Нагреватель конвекционный 30 вт, шт.</t>
  </si>
  <si>
    <t>32.</t>
  </si>
  <si>
    <t>Прайс-лист 13.
Клипса для гофрированной трубы, шт.</t>
  </si>
  <si>
    <t>33.</t>
  </si>
  <si>
    <t>Прайс-лист 14.
Труба ПВХ гофр. д  25 с протяжкой, м</t>
  </si>
  <si>
    <t>34.</t>
  </si>
  <si>
    <t>Прайс-лист 15.
Провод ПуГВ 1*6 ж/з, м</t>
  </si>
  <si>
    <t>35.</t>
  </si>
  <si>
    <t>Прайс-лист 16.
Провод ПуВ 1*2,5 белый, м</t>
  </si>
  <si>
    <t>36.</t>
  </si>
  <si>
    <t>Прайс-лист 17.
Кабель контрольный КВВГ 10*2,5, м</t>
  </si>
  <si>
    <t>37.</t>
  </si>
  <si>
    <t>Прайс-лист 18.
Трансформатор тока ТШП-0,66, шт.</t>
  </si>
  <si>
    <t>38.</t>
  </si>
  <si>
    <t>Прайс-лист 19.
Наконечник медный луженый ТМЛ 6-6-4, шт.</t>
  </si>
  <si>
    <t>.    ИТОГО  ПО  РАЗДЕЛУ 3</t>
  </si>
  <si>
    <t>. ВСЕГО  ПО  РАЗДЕЛУ 3</t>
  </si>
  <si>
    <t>.    ИТОГО  ПО  СМЕТЕ</t>
  </si>
  <si>
    <t>.   НАКЛАДНЫЕ РАСХОДЫ - (%=68 - по стр. 16-20)</t>
  </si>
  <si>
    <t>.   СМЕТНАЯ ПРИБЫЛЬ - (%=40 - по стр. 16-20)</t>
  </si>
  <si>
    <t>. ВСЕГО  ПО  СМЕТЕ</t>
  </si>
  <si>
    <t>в т.ч. Вспомогательные материалы от ОЗП (%=2 - по стр. 1-15)</t>
  </si>
  <si>
    <t>Составил:</t>
  </si>
  <si>
    <t>(должность, подпись, Ф.И.О)</t>
  </si>
  <si>
    <t>Проверил:</t>
  </si>
  <si>
    <t>C1</t>
  </si>
  <si>
    <t>C2</t>
  </si>
  <si>
    <t>C3</t>
  </si>
  <si>
    <t>C4</t>
  </si>
  <si>
    <t>C5</t>
  </si>
  <si>
    <t>C6</t>
  </si>
  <si>
    <t>VOZVR</t>
  </si>
  <si>
    <t>C8</t>
  </si>
  <si>
    <t>C9</t>
  </si>
  <si>
    <t>C10</t>
  </si>
  <si>
    <t>C11</t>
  </si>
  <si>
    <t>C12</t>
  </si>
  <si>
    <t>NAKL</t>
  </si>
  <si>
    <t>PLAN</t>
  </si>
  <si>
    <t>NAKL_ZPR</t>
  </si>
  <si>
    <t>NAKL_ZPM</t>
  </si>
  <si>
    <t>PLAN_ZPR</t>
  </si>
  <si>
    <t>PLAN_ZPM</t>
  </si>
  <si>
    <t>RN11</t>
  </si>
  <si>
    <t>RN12</t>
  </si>
  <si>
    <t>RN13</t>
  </si>
  <si>
    <t>OBORUD_VSPOMOG</t>
  </si>
  <si>
    <t>NAKL_PN</t>
  </si>
  <si>
    <t>NAKL_VX</t>
  </si>
  <si>
    <t>PLAN_PN</t>
  </si>
  <si>
    <t>PLAN_VX</t>
  </si>
  <si>
    <t>VTCH_PN</t>
  </si>
  <si>
    <t>VTCH_VX</t>
  </si>
  <si>
    <t>MR_BY_ZPR_VSPOMOG</t>
  </si>
  <si>
    <t>NAKL_INC</t>
  </si>
  <si>
    <t>PLAN_INC</t>
  </si>
  <si>
    <t>RN14</t>
  </si>
  <si>
    <t>RN15</t>
  </si>
  <si>
    <t>RN16</t>
  </si>
  <si>
    <t>OBORUD</t>
  </si>
  <si>
    <t>N = &lt; 13 * 1 * 3 &gt;</t>
  </si>
  <si>
    <t xml:space="preserve">          Шкафы УСПД</t>
  </si>
  <si>
    <t>Н1</t>
  </si>
  <si>
    <t>Н2</t>
  </si>
  <si>
    <t>Н3</t>
  </si>
  <si>
    <t>Н4</t>
  </si>
  <si>
    <t>Н5</t>
  </si>
  <si>
    <t>Н6</t>
  </si>
  <si>
    <t>Н7</t>
  </si>
  <si>
    <t>Н8</t>
  </si>
  <si>
    <t>Н9</t>
  </si>
  <si>
    <t>Н10</t>
  </si>
  <si>
    <t>Н11</t>
  </si>
  <si>
    <t>Н12</t>
  </si>
  <si>
    <t>Н13</t>
  </si>
  <si>
    <t>Н14</t>
  </si>
  <si>
    <t>Н15</t>
  </si>
  <si>
    <t>Н16</t>
  </si>
  <si>
    <t>Н17</t>
  </si>
  <si>
    <t>Н18</t>
  </si>
  <si>
    <t>Н19</t>
  </si>
  <si>
    <t>Н20</t>
  </si>
  <si>
    <t>Н21</t>
  </si>
  <si>
    <t>Н22</t>
  </si>
  <si>
    <t>Н23</t>
  </si>
  <si>
    <t>Н24</t>
  </si>
  <si>
    <t>Н25</t>
  </si>
  <si>
    <t>Н26</t>
  </si>
  <si>
    <t>Н27</t>
  </si>
  <si>
    <t>Н28</t>
  </si>
  <si>
    <t>Н29</t>
  </si>
  <si>
    <t>Н30</t>
  </si>
  <si>
    <t>Н31</t>
  </si>
  <si>
    <t>Н32</t>
  </si>
  <si>
    <t>Н33</t>
  </si>
  <si>
    <t>Н34</t>
  </si>
  <si>
    <t>Н35</t>
  </si>
  <si>
    <t>Н36</t>
  </si>
  <si>
    <t>Н37</t>
  </si>
  <si>
    <t>Н38</t>
  </si>
  <si>
    <t>Н39</t>
  </si>
  <si>
    <t>Н40</t>
  </si>
  <si>
    <t>Н41</t>
  </si>
  <si>
    <t>Н42</t>
  </si>
  <si>
    <t>Н43</t>
  </si>
  <si>
    <t>Н44</t>
  </si>
  <si>
    <t>Н45</t>
  </si>
  <si>
    <t>Н46</t>
  </si>
  <si>
    <t>Н47</t>
  </si>
  <si>
    <t>Н48</t>
  </si>
  <si>
    <t>Н49</t>
  </si>
  <si>
    <t>О0</t>
  </si>
  <si>
    <t>О1</t>
  </si>
  <si>
    <t>О2</t>
  </si>
  <si>
    <t>О3</t>
  </si>
  <si>
    <t>О4</t>
  </si>
  <si>
    <t>О5</t>
  </si>
  <si>
    <t>О6</t>
  </si>
  <si>
    <t>О7</t>
  </si>
  <si>
    <t>О8</t>
  </si>
  <si>
    <t>1</t>
  </si>
  <si>
    <t>3</t>
  </si>
  <si>
    <t xml:space="preserve"> </t>
  </si>
  <si>
    <t>6</t>
  </si>
  <si>
    <t>0</t>
  </si>
  <si>
    <t>9</t>
  </si>
  <si>
    <t>2</t>
  </si>
  <si>
    <t>Наименование</t>
  </si>
  <si>
    <t>Вид</t>
  </si>
  <si>
    <t>Значение</t>
  </si>
  <si>
    <t>ЕИ</t>
  </si>
  <si>
    <t>Z1</t>
  </si>
  <si>
    <t>Z2</t>
  </si>
  <si>
    <t>Z3</t>
  </si>
  <si>
    <t>Z4</t>
  </si>
  <si>
    <t>Z5</t>
  </si>
  <si>
    <t>Z6</t>
  </si>
  <si>
    <t>Z7</t>
  </si>
  <si>
    <t>Z8</t>
  </si>
  <si>
    <t>А</t>
  </si>
  <si>
    <t>Б</t>
  </si>
  <si>
    <t>!</t>
  </si>
  <si>
    <t>h</t>
  </si>
  <si>
    <t>s</t>
  </si>
  <si>
    <t>4</t>
  </si>
  <si>
    <t>5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</si>
  <si>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</si>
  <si>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</si>
  <si>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</si>
  <si>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</si>
  <si>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</si>
  <si>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</si>
  <si>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</si>
  <si>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</si>
  <si>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</si>
  <si>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</si>
  <si>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</si>
  <si>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</si>
  <si>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</si>
  <si>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</si>
  <si>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</si>
  <si>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</si>
  <si>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</si>
  <si>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</si>
  <si>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</si>
  <si>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</si>
  <si>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</si>
  <si>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</si>
  <si>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</si>
  <si>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</si>
  <si>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</si>
  <si>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</si>
  <si>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</si>
  <si>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</si>
  <si>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</si>
  <si>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</si>
  <si>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</si>
  <si>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</si>
  <si>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</si>
  <si>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</si>
  <si>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</si>
  <si>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</si>
  <si>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</si>
  <si>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</si>
  <si>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</si>
  <si>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</si>
  <si>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</si>
  <si>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</si>
  <si>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</si>
  <si>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</si>
  <si>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</si>
  <si>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</si>
  <si>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</si>
  <si>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</si>
  <si>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</si>
  <si>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</si>
  <si>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</si>
  <si>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</si>
  <si>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</si>
  <si>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</si>
  <si>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</si>
  <si>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</si>
  <si>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</si>
  <si>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</si>
  <si>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</si>
  <si>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</si>
  <si>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</si>
  <si>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</si>
  <si>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</si>
  <si>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</si>
  <si>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</si>
  <si>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</si>
  <si>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</si>
  <si>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</si>
  <si>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</si>
  <si>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</si>
  <si>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</si>
  <si>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</si>
  <si>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</si>
  <si>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</si>
  <si>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</si>
  <si>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</si>
  <si>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</si>
  <si>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</si>
  <si>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</si>
  <si>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</si>
  <si>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на выполнение работ работ по монтажу одного узла учета на ТП 6(10)/0,4кВ и устройства сбора и передачи данных на верхний уровень АИИС КУЭ</t>
  </si>
  <si>
    <t> 24,372</t>
  </si>
  <si>
    <t> 2,116</t>
  </si>
  <si>
    <t> 0,263</t>
  </si>
  <si>
    <t> 4,366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</si>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</sst>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;\-General;"/>
    <numFmt numFmtId="165" formatCode="##0"/>
    <numFmt numFmtId="166" formatCode="#,##0.00;\-#,##0.00;"/>
    <numFmt numFmtId="167" formatCode="#,##0.##;\-#,##0.##;#\ ##"/>
    <numFmt numFmtId="168" formatCode="#,##0.00000000;\-#,##0.00000000;"/>
    <numFmt numFmtId="169" formatCode="#,##0.00######################"/>
  </numFmts>
  <fonts count="8" x14ac:knownFonts="1">
    <font>
      <sz val="8"/>
      <name val="Verdana"/>
      <charset val="204"/>
    </font>
    <font>
      <sz val="8"/>
      <color indexed="8"/>
      <name val="Verdana"/>
      <charset val="204"/>
    </font>
    <font>
      <b/>
      <sz val="8"/>
      <name val="Verdana"/>
      <charset val="204"/>
    </font>
    <font>
      <u/>
      <sz val="8"/>
      <name val="Verdana"/>
      <charset val="204"/>
    </font>
    <font>
      <i/>
      <sz val="8"/>
      <name val="Verdana"/>
      <charset val="204"/>
    </font>
    <font>
      <sz val="8"/>
      <color indexed="9"/>
      <name val="Verdana"/>
      <charset val="204"/>
    </font>
    <font>
      <b/>
      <u/>
      <sz val="8"/>
      <name val="Verdana"/>
      <charset val="204"/>
    </font>
    <font>
      <sz val="1"/>
      <name val="Verdana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65">
    <xf numFmtId="0" fontId="0" fillId="0" borderId="0" xfId="0" applyAlignment="1" applyProtection="1"/>
    <xf numFmtId="164" fontId="0" fillId="0" borderId="0" xfId="0" applyNumberFormat="1" applyFont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164" fontId="2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horizontal="center" vertical="center" wrapText="1"/>
      <protection locked="0"/>
    </xf>
    <xf numFmtId="165" fontId="0" fillId="0" borderId="2" xfId="0" applyNumberFormat="1" applyFont="1" applyBorder="1" applyAlignment="1">
      <alignment horizontal="center" vertical="top" wrapText="1"/>
      <protection locked="0"/>
    </xf>
    <xf numFmtId="166" fontId="3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 wrapText="1"/>
      <protection locked="0"/>
    </xf>
    <xf numFmtId="164" fontId="3" fillId="0" borderId="0" xfId="0" applyNumberFormat="1" applyFont="1" applyAlignment="1">
      <alignment horizontal="right" vertical="top" wrapText="1"/>
      <protection locked="0"/>
    </xf>
    <xf numFmtId="49" fontId="4" fillId="0" borderId="0" xfId="0" applyNumberFormat="1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 wrapText="1"/>
      <protection locked="0"/>
    </xf>
    <xf numFmtId="164" fontId="0" fillId="0" borderId="3" xfId="0" applyNumberFormat="1" applyFont="1" applyBorder="1" applyAlignment="1">
      <alignment horizontal="right" vertical="top" wrapText="1"/>
      <protection locked="0"/>
    </xf>
    <xf numFmtId="0" fontId="2" fillId="0" borderId="0" xfId="0" applyNumberFormat="1" applyFont="1" applyAlignment="1">
      <alignment horizontal="left" vertical="top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66" fontId="2" fillId="0" borderId="0" xfId="0" applyNumberFormat="1" applyFont="1" applyAlignment="1">
      <alignment horizontal="right" vertical="top"/>
      <protection locked="0"/>
    </xf>
    <xf numFmtId="166" fontId="6" fillId="0" borderId="0" xfId="0" applyNumberFormat="1" applyFont="1" applyAlignment="1">
      <alignment horizontal="right" vertical="top"/>
      <protection locked="0"/>
    </xf>
    <xf numFmtId="164" fontId="6" fillId="0" borderId="0" xfId="0" applyNumberFormat="1" applyFont="1" applyAlignment="1">
      <alignment horizontal="right" vertical="top"/>
      <protection locked="0"/>
    </xf>
    <xf numFmtId="167" fontId="2" fillId="0" borderId="0" xfId="0" applyNumberFormat="1" applyFont="1" applyAlignment="1">
      <alignment horizontal="right" vertical="top"/>
      <protection locked="0"/>
    </xf>
    <xf numFmtId="164" fontId="7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/>
      <protection locked="0"/>
    </xf>
    <xf numFmtId="164" fontId="0" fillId="0" borderId="0" xfId="0" applyNumberFormat="1" applyFont="1" applyAlignment="1">
      <alignment horizontal="right" vertical="top"/>
      <protection locked="0"/>
    </xf>
    <xf numFmtId="164" fontId="2" fillId="0" borderId="0" xfId="0" applyNumberFormat="1" applyFont="1" applyAlignment="1">
      <alignment horizontal="center" vertical="center"/>
      <protection locked="0"/>
    </xf>
    <xf numFmtId="164" fontId="0" fillId="2" borderId="0" xfId="0" applyNumberFormat="1" applyFont="1" applyFill="1" applyBorder="1" applyAlignment="1">
      <alignment horizontal="right" vertical="top"/>
      <protection locked="0"/>
    </xf>
    <xf numFmtId="168" fontId="0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164" fontId="0" fillId="2" borderId="0" xfId="0" applyNumberFormat="1" applyFont="1" applyFill="1" applyBorder="1" applyAlignment="1">
      <alignment horizontal="right" vertical="center"/>
      <protection locked="0"/>
    </xf>
    <xf numFmtId="169" fontId="0" fillId="0" borderId="0" xfId="0" applyNumberFormat="1" applyFont="1" applyAlignment="1">
      <alignment horizontal="right" vertical="top"/>
      <protection locked="0"/>
    </xf>
    <xf numFmtId="49" fontId="2" fillId="0" borderId="0" xfId="0" applyNumberFormat="1" applyFont="1" applyAlignment="1">
      <alignment horizontal="center" vertical="center"/>
      <protection locked="0"/>
    </xf>
    <xf numFmtId="164" fontId="2" fillId="0" borderId="0" xfId="0" applyNumberFormat="1" applyFont="1" applyAlignment="1">
      <alignment horizontal="right" vertical="top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49" fontId="0" fillId="0" borderId="9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10" xfId="0" applyNumberFormat="1" applyFont="1" applyBorder="1" applyAlignment="1">
      <alignment horizontal="center" vertical="center" wrapText="1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0" xfId="0" applyNumberFormat="1" applyFont="1" applyAlignment="1">
      <alignment horizontal="left" vertical="top" wrapText="1"/>
      <protection locked="0"/>
    </xf>
    <xf numFmtId="49" fontId="2" fillId="0" borderId="0" xfId="0" applyNumberFormat="1" applyFont="1" applyAlignment="1">
      <alignment horizontal="center" vertical="top" wrapText="1"/>
      <protection locked="0"/>
    </xf>
    <xf numFmtId="49" fontId="0" fillId="0" borderId="0" xfId="0" applyNumberFormat="1" applyFont="1" applyAlignment="1">
      <alignment horizontal="center" vertical="top" wrapText="1"/>
      <protection locked="0"/>
    </xf>
    <xf numFmtId="49" fontId="0" fillId="0" borderId="0" xfId="0" applyNumberFormat="1" applyAlignment="1">
      <alignment horizontal="center" vertical="top" wrapText="1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164" fontId="0" fillId="0" borderId="0" xfId="0" applyNumberFormat="1" applyFont="1" applyAlignment="1">
      <alignment horizontal="right" vertical="top" wrapText="1"/>
      <protection locked="0"/>
    </xf>
    <xf numFmtId="166" fontId="0" fillId="0" borderId="0" xfId="0" applyNumberFormat="1" applyFont="1" applyAlignment="1">
      <alignment horizontal="right" vertical="top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164" fontId="2" fillId="0" borderId="0" xfId="0" applyNumberFormat="1" applyFont="1" applyAlignment="1">
      <alignment horizontal="right" vertical="top" wrapText="1"/>
      <protection locked="0"/>
    </xf>
    <xf numFmtId="166" fontId="2" fillId="0" borderId="0" xfId="0" applyNumberFormat="1" applyFont="1" applyAlignment="1">
      <alignment horizontal="right" vertical="top"/>
      <protection locked="0"/>
    </xf>
    <xf numFmtId="167" fontId="2" fillId="0" borderId="0" xfId="0" applyNumberFormat="1" applyFont="1" applyAlignment="1">
      <alignment horizontal="right" vertical="top"/>
      <protection locked="0"/>
    </xf>
    <xf numFmtId="49" fontId="6" fillId="0" borderId="0" xfId="0" applyNumberFormat="1" applyFont="1" applyAlignment="1">
      <alignment horizontal="left" vertical="top"/>
      <protection locked="0"/>
    </xf>
    <xf numFmtId="49" fontId="0" fillId="0" borderId="4" xfId="0" applyNumberFormat="1" applyFont="1" applyBorder="1" applyAlignment="1">
      <alignment horizontal="left" vertical="top"/>
      <protection locked="0"/>
    </xf>
    <xf numFmtId="49" fontId="4" fillId="0" borderId="0" xfId="0" applyNumberFormat="1" applyFont="1" applyAlignment="1">
      <alignment horizontal="center" vertical="top"/>
      <protection locked="0"/>
    </xf>
    <xf numFmtId="164" fontId="0" fillId="0" borderId="0" xfId="0" applyNumberFormat="1" applyFont="1" applyAlignment="1">
      <alignment horizontal="right" vertical="top"/>
      <protection locked="0"/>
    </xf>
    <xf numFmtId="166" fontId="0" fillId="0" borderId="0" xfId="0" applyNumberFormat="1" applyFont="1" applyAlignment="1">
      <alignment horizontal="right" vertical="top"/>
      <protection locked="0"/>
    </xf>
    <xf numFmtId="49" fontId="2" fillId="2" borderId="0" xfId="0" applyNumberFormat="1" applyFont="1" applyFill="1" applyBorder="1" applyAlignment="1">
      <alignment horizontal="left" vertical="top"/>
      <protection locked="0"/>
    </xf>
    <xf numFmtId="49" fontId="6" fillId="0" borderId="0" xfId="0" applyNumberFormat="1" applyFont="1" applyAlignment="1">
      <alignment horizontal="lef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49" fontId="0" fillId="0" borderId="0" xfId="0" applyNumberFormat="1" applyFont="1" applyAlignment="1">
      <alignment horizontal="center" vertical="center"/>
      <protection locked="0"/>
    </xf>
    <xf numFmtId="49" fontId="2" fillId="2" borderId="0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Alignment="1">
      <alignment horizontal="right" vertical="top"/>
      <protection locked="0"/>
    </xf>
    <xf numFmtId="169" fontId="0" fillId="0" borderId="0" xfId="0" applyNumberFormat="1" applyFont="1" applyAlignment="1">
      <alignment horizontal="right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Y1038"/>
  <sheetViews>
    <sheetView tabSelected="1" workbookViewId="0">
      <selection activeCell="F90" sqref="F90:F91"/>
    </sheetView>
  </sheetViews>
  <sheetFormatPr defaultRowHeight="10.5" x14ac:dyDescent="0.15"/>
  <cols>
    <col min="1" max="1" width="4.140625" style="1" customWidth="1"/>
    <col min="2" max="2" width="47.85546875" style="1" customWidth="1"/>
    <col min="3" max="3" width="9.42578125" style="1" customWidth="1"/>
    <col min="4" max="5" width="12" style="1" customWidth="1"/>
    <col min="6" max="6" width="17.7109375" style="1" customWidth="1"/>
    <col min="7" max="8" width="12" style="1" customWidth="1"/>
    <col min="9" max="9" width="9" style="1" customWidth="1"/>
    <col min="10" max="10" width="12" style="1" customWidth="1"/>
    <col min="11" max="12" width="9.140625" style="1" hidden="1" customWidth="1"/>
    <col min="13" max="13" width="9.140625" style="1"/>
    <col min="14" max="14" width="9.140625" style="1" hidden="1" customWidth="1"/>
    <col min="15" max="17" width="9.140625" style="1"/>
    <col min="18" max="18" width="9.140625" style="1" hidden="1" customWidth="1"/>
    <col min="19" max="22" width="9.140625" style="1"/>
    <col min="23" max="24" width="90.7109375" style="1" hidden="1" customWidth="1"/>
    <col min="25" max="25" width="100.7109375" style="1" hidden="1" customWidth="1"/>
    <col min="26" max="16384" width="9.140625" style="1"/>
  </cols>
  <sheetData>
    <row r="1" spans="1:25" x14ac:dyDescent="0.15">
      <c r="A1" s="2" t="s">
        <v>0</v>
      </c>
      <c r="D1" s="2" t="s">
        <v>1</v>
      </c>
      <c r="J1" s="3" t="s">
        <v>2</v>
      </c>
    </row>
    <row r="3" spans="1:25" x14ac:dyDescent="0.15">
      <c r="B3" s="4" t="s">
        <v>3</v>
      </c>
      <c r="C3" s="41" t="s">
        <v>4</v>
      </c>
      <c r="D3" s="41"/>
      <c r="E3" s="41"/>
      <c r="F3" s="41"/>
      <c r="G3" s="41"/>
      <c r="H3" s="41"/>
      <c r="I3" s="41"/>
      <c r="J3" s="41"/>
      <c r="W3" s="6" t="s">
        <v>4</v>
      </c>
    </row>
    <row r="4" spans="1:25" x14ac:dyDescent="0.15">
      <c r="B4" s="4" t="s">
        <v>5</v>
      </c>
      <c r="C4" s="41" t="s">
        <v>6</v>
      </c>
      <c r="D4" s="41"/>
      <c r="E4" s="41"/>
      <c r="F4" s="41"/>
      <c r="G4" s="41"/>
      <c r="H4" s="41"/>
      <c r="I4" s="41"/>
      <c r="J4" s="41"/>
      <c r="X4" s="6" t="s">
        <v>6</v>
      </c>
    </row>
    <row r="5" spans="1:25" x14ac:dyDescent="0.15">
      <c r="A5" s="42" t="s">
        <v>7</v>
      </c>
      <c r="B5" s="42"/>
      <c r="C5" s="42"/>
      <c r="D5" s="42"/>
      <c r="E5" s="42"/>
      <c r="F5" s="42"/>
      <c r="G5" s="42"/>
      <c r="H5" s="42"/>
      <c r="I5" s="42"/>
      <c r="J5" s="42"/>
      <c r="Y5" s="6" t="s">
        <v>7</v>
      </c>
    </row>
    <row r="6" spans="1:25" x14ac:dyDescent="0.15">
      <c r="A6" s="43" t="s">
        <v>8</v>
      </c>
      <c r="B6" s="43"/>
      <c r="C6" s="43"/>
      <c r="D6" s="43"/>
      <c r="E6" s="43"/>
      <c r="F6" s="43"/>
      <c r="G6" s="43"/>
      <c r="H6" s="43"/>
      <c r="I6" s="43"/>
      <c r="J6" s="43"/>
      <c r="Y6" s="6" t="s">
        <v>8</v>
      </c>
    </row>
    <row r="7" spans="1:25" x14ac:dyDescent="0.15">
      <c r="A7" s="44" t="s">
        <v>407</v>
      </c>
      <c r="B7" s="43"/>
      <c r="C7" s="43"/>
      <c r="D7" s="43"/>
      <c r="E7" s="43"/>
      <c r="F7" s="43"/>
      <c r="G7" s="43"/>
      <c r="H7" s="43"/>
      <c r="I7" s="43"/>
      <c r="J7" s="43"/>
      <c r="Y7" s="6" t="s">
        <v>9</v>
      </c>
    </row>
    <row r="8" spans="1:25" x14ac:dyDescent="0.15">
      <c r="G8" s="4" t="s">
        <v>10</v>
      </c>
      <c r="H8" s="35" t="s">
        <v>408</v>
      </c>
      <c r="I8" s="35"/>
      <c r="J8" s="8" t="s">
        <v>11</v>
      </c>
    </row>
    <row r="9" spans="1:25" x14ac:dyDescent="0.15">
      <c r="G9" s="4" t="s">
        <v>12</v>
      </c>
      <c r="H9" s="35" t="s">
        <v>409</v>
      </c>
      <c r="I9" s="35"/>
      <c r="J9" s="8" t="s">
        <v>11</v>
      </c>
    </row>
    <row r="10" spans="1:25" x14ac:dyDescent="0.15">
      <c r="G10" s="4" t="s">
        <v>13</v>
      </c>
      <c r="H10" s="35" t="s">
        <v>410</v>
      </c>
      <c r="I10" s="35"/>
      <c r="J10" s="8" t="s">
        <v>14</v>
      </c>
    </row>
    <row r="11" spans="1:25" x14ac:dyDescent="0.15">
      <c r="G11" s="4" t="s">
        <v>15</v>
      </c>
      <c r="H11" s="35" t="s">
        <v>411</v>
      </c>
      <c r="I11" s="35"/>
      <c r="J11" s="8" t="s">
        <v>11</v>
      </c>
    </row>
    <row r="12" spans="1:25" x14ac:dyDescent="0.15">
      <c r="A12" s="45" t="s">
        <v>16</v>
      </c>
      <c r="B12" s="45"/>
      <c r="C12" s="45"/>
      <c r="D12" s="45"/>
      <c r="E12" s="45"/>
      <c r="F12" s="45"/>
      <c r="G12" s="45"/>
      <c r="H12" s="45"/>
      <c r="I12" s="45"/>
      <c r="J12" s="45"/>
    </row>
    <row r="13" spans="1:25" ht="4.9000000000000004" customHeight="1" x14ac:dyDescent="0.15"/>
    <row r="14" spans="1:25" ht="21.95" customHeight="1" x14ac:dyDescent="0.15">
      <c r="A14" s="36" t="s">
        <v>17</v>
      </c>
      <c r="B14" s="36" t="s">
        <v>18</v>
      </c>
      <c r="C14" s="36" t="s">
        <v>19</v>
      </c>
      <c r="D14" s="38" t="s">
        <v>20</v>
      </c>
      <c r="E14" s="40"/>
      <c r="F14" s="38" t="s">
        <v>21</v>
      </c>
      <c r="G14" s="39"/>
      <c r="H14" s="40"/>
      <c r="I14" s="38" t="s">
        <v>22</v>
      </c>
      <c r="J14" s="40"/>
    </row>
    <row r="15" spans="1:25" ht="11.1" customHeight="1" x14ac:dyDescent="0.15">
      <c r="A15" s="49"/>
      <c r="B15" s="49"/>
      <c r="C15" s="49"/>
      <c r="D15" s="10" t="s">
        <v>23</v>
      </c>
      <c r="E15" s="10" t="s">
        <v>24</v>
      </c>
      <c r="F15" s="36" t="s">
        <v>23</v>
      </c>
      <c r="G15" s="36" t="s">
        <v>25</v>
      </c>
      <c r="H15" s="10" t="s">
        <v>24</v>
      </c>
      <c r="I15" s="38" t="s">
        <v>26</v>
      </c>
      <c r="J15" s="40"/>
    </row>
    <row r="16" spans="1:25" ht="21.95" customHeight="1" x14ac:dyDescent="0.15">
      <c r="A16" s="37"/>
      <c r="B16" s="37"/>
      <c r="C16" s="37"/>
      <c r="D16" s="10" t="s">
        <v>25</v>
      </c>
      <c r="E16" s="10" t="s">
        <v>27</v>
      </c>
      <c r="F16" s="37"/>
      <c r="G16" s="37"/>
      <c r="H16" s="10" t="s">
        <v>27</v>
      </c>
      <c r="I16" s="10" t="s">
        <v>28</v>
      </c>
      <c r="J16" s="10" t="s">
        <v>23</v>
      </c>
    </row>
    <row r="17" spans="1:14" x14ac:dyDescent="0.15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</row>
    <row r="18" spans="1:14" x14ac:dyDescent="0.15">
      <c r="A18" s="46" t="s">
        <v>29</v>
      </c>
      <c r="B18" s="41" t="s">
        <v>30</v>
      </c>
      <c r="C18" s="47">
        <v>0.6</v>
      </c>
      <c r="D18" s="12">
        <v>652.71</v>
      </c>
      <c r="E18" s="12">
        <v>23.2</v>
      </c>
      <c r="F18" s="48">
        <v>391.62</v>
      </c>
      <c r="G18" s="48">
        <v>258.64</v>
      </c>
      <c r="H18" s="12">
        <v>13.92</v>
      </c>
      <c r="I18" s="14">
        <v>38.799999999999997</v>
      </c>
      <c r="J18" s="14">
        <v>23.28</v>
      </c>
      <c r="K18" s="1" t="s">
        <v>31</v>
      </c>
      <c r="L18" s="1" t="s">
        <v>32</v>
      </c>
      <c r="N18" s="48">
        <v>119.06</v>
      </c>
    </row>
    <row r="19" spans="1:14" ht="44.1" customHeight="1" x14ac:dyDescent="0.15">
      <c r="A19" s="47"/>
      <c r="B19" s="47"/>
      <c r="C19" s="47"/>
      <c r="D19" s="13">
        <v>431.07</v>
      </c>
      <c r="E19" s="13">
        <v>0.28999999999999998</v>
      </c>
      <c r="F19" s="48"/>
      <c r="G19" s="48"/>
      <c r="H19" s="13">
        <v>0.17</v>
      </c>
      <c r="I19" s="1">
        <v>0.02</v>
      </c>
      <c r="J19" s="1">
        <v>1.2E-2</v>
      </c>
      <c r="K19" s="1" t="s">
        <v>33</v>
      </c>
      <c r="L19" s="1" t="s">
        <v>34</v>
      </c>
      <c r="N19" s="48"/>
    </row>
    <row r="20" spans="1:14" hidden="1" x14ac:dyDescent="0.15">
      <c r="B20" s="15" t="s">
        <v>35</v>
      </c>
      <c r="F20" s="1">
        <v>258.64</v>
      </c>
    </row>
    <row r="21" spans="1:14" hidden="1" x14ac:dyDescent="0.15">
      <c r="B21" s="15" t="s">
        <v>36</v>
      </c>
      <c r="F21" s="1">
        <v>13.92</v>
      </c>
    </row>
    <row r="22" spans="1:14" hidden="1" x14ac:dyDescent="0.15">
      <c r="B22" s="15" t="s">
        <v>37</v>
      </c>
      <c r="F22" s="1">
        <v>0.17</v>
      </c>
    </row>
    <row r="23" spans="1:14" hidden="1" x14ac:dyDescent="0.15">
      <c r="B23" s="15" t="s">
        <v>38</v>
      </c>
      <c r="F23" s="1">
        <v>119.06</v>
      </c>
    </row>
    <row r="24" spans="1:14" ht="21" hidden="1" x14ac:dyDescent="0.15">
      <c r="B24" s="15" t="s">
        <v>39</v>
      </c>
    </row>
    <row r="25" spans="1:14" ht="21" hidden="1" x14ac:dyDescent="0.15">
      <c r="B25" s="15" t="s">
        <v>40</v>
      </c>
      <c r="C25" s="16">
        <v>8.6199999999999992</v>
      </c>
      <c r="F25" s="1">
        <v>5.17</v>
      </c>
      <c r="K25" s="1" t="s">
        <v>41</v>
      </c>
      <c r="L25" s="1" t="s">
        <v>42</v>
      </c>
    </row>
    <row r="26" spans="1:14" hidden="1" x14ac:dyDescent="0.15">
      <c r="B26" s="15" t="s">
        <v>43</v>
      </c>
    </row>
    <row r="27" spans="1:14" ht="21" hidden="1" x14ac:dyDescent="0.15">
      <c r="B27" s="15" t="s">
        <v>44</v>
      </c>
    </row>
    <row r="28" spans="1:14" hidden="1" x14ac:dyDescent="0.15">
      <c r="B28" s="15" t="s">
        <v>45</v>
      </c>
    </row>
    <row r="29" spans="1:14" hidden="1" x14ac:dyDescent="0.15">
      <c r="B29" s="15" t="s">
        <v>46</v>
      </c>
      <c r="C29" s="1">
        <v>100</v>
      </c>
      <c r="F29" s="13">
        <v>258.81</v>
      </c>
      <c r="L29" s="5" t="s">
        <v>47</v>
      </c>
    </row>
    <row r="30" spans="1:14" hidden="1" x14ac:dyDescent="0.15">
      <c r="B30" s="15" t="s">
        <v>48</v>
      </c>
      <c r="C30" s="1">
        <v>100</v>
      </c>
      <c r="F30" s="13">
        <v>258.64</v>
      </c>
      <c r="L30" s="5" t="s">
        <v>49</v>
      </c>
    </row>
    <row r="31" spans="1:14" hidden="1" x14ac:dyDescent="0.15">
      <c r="B31" s="15" t="s">
        <v>50</v>
      </c>
      <c r="C31" s="1">
        <v>100</v>
      </c>
      <c r="F31" s="13">
        <v>0.17</v>
      </c>
      <c r="L31" s="5" t="s">
        <v>51</v>
      </c>
    </row>
    <row r="32" spans="1:14" hidden="1" x14ac:dyDescent="0.15">
      <c r="B32" s="15" t="s">
        <v>52</v>
      </c>
      <c r="C32" s="1">
        <v>65</v>
      </c>
      <c r="F32" s="13">
        <v>168.23</v>
      </c>
      <c r="L32" s="5" t="s">
        <v>53</v>
      </c>
    </row>
    <row r="33" spans="1:14" hidden="1" x14ac:dyDescent="0.15">
      <c r="B33" s="15" t="s">
        <v>54</v>
      </c>
      <c r="C33" s="1">
        <v>65</v>
      </c>
      <c r="F33" s="13">
        <v>168.12</v>
      </c>
      <c r="L33" s="5" t="s">
        <v>55</v>
      </c>
    </row>
    <row r="34" spans="1:14" hidden="1" x14ac:dyDescent="0.15">
      <c r="B34" s="15" t="s">
        <v>56</v>
      </c>
      <c r="C34" s="1">
        <v>65</v>
      </c>
      <c r="F34" s="13">
        <v>0.11</v>
      </c>
      <c r="L34" s="5" t="s">
        <v>57</v>
      </c>
    </row>
    <row r="35" spans="1:14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4" x14ac:dyDescent="0.15">
      <c r="A36" s="46" t="s">
        <v>58</v>
      </c>
      <c r="B36" s="41" t="s">
        <v>59</v>
      </c>
      <c r="C36" s="47">
        <v>1</v>
      </c>
      <c r="D36" s="12">
        <v>10.56</v>
      </c>
      <c r="E36" s="12">
        <v>2.23</v>
      </c>
      <c r="F36" s="48">
        <v>10.56</v>
      </c>
      <c r="G36" s="48">
        <v>7.78</v>
      </c>
      <c r="H36" s="12">
        <v>2.23</v>
      </c>
      <c r="I36" s="14">
        <v>0.7</v>
      </c>
      <c r="J36" s="14">
        <v>0.7</v>
      </c>
      <c r="K36" s="1" t="s">
        <v>31</v>
      </c>
      <c r="L36" s="1" t="s">
        <v>32</v>
      </c>
      <c r="N36" s="48">
        <v>0.55000000000000004</v>
      </c>
    </row>
    <row r="37" spans="1:14" ht="44.1" customHeight="1" x14ac:dyDescent="0.15">
      <c r="A37" s="47"/>
      <c r="B37" s="47"/>
      <c r="C37" s="47"/>
      <c r="D37" s="13">
        <v>7.78</v>
      </c>
      <c r="E37" s="13">
        <v>0.14000000000000001</v>
      </c>
      <c r="F37" s="48"/>
      <c r="G37" s="48"/>
      <c r="H37" s="13">
        <v>0.14000000000000001</v>
      </c>
      <c r="I37" s="1">
        <v>0.01</v>
      </c>
      <c r="J37" s="1">
        <v>0.01</v>
      </c>
      <c r="K37" s="1" t="s">
        <v>33</v>
      </c>
      <c r="L37" s="1" t="s">
        <v>34</v>
      </c>
      <c r="N37" s="48"/>
    </row>
    <row r="38" spans="1:14" hidden="1" x14ac:dyDescent="0.15">
      <c r="B38" s="15" t="s">
        <v>35</v>
      </c>
      <c r="F38" s="1">
        <v>7.78</v>
      </c>
    </row>
    <row r="39" spans="1:14" hidden="1" x14ac:dyDescent="0.15">
      <c r="B39" s="15" t="s">
        <v>36</v>
      </c>
      <c r="F39" s="1">
        <v>2.23</v>
      </c>
    </row>
    <row r="40" spans="1:14" hidden="1" x14ac:dyDescent="0.15">
      <c r="B40" s="15" t="s">
        <v>37</v>
      </c>
      <c r="F40" s="1">
        <v>0.14000000000000001</v>
      </c>
    </row>
    <row r="41" spans="1:14" hidden="1" x14ac:dyDescent="0.15">
      <c r="B41" s="15" t="s">
        <v>38</v>
      </c>
      <c r="F41" s="1">
        <v>0.55000000000000004</v>
      </c>
    </row>
    <row r="42" spans="1:14" ht="21" hidden="1" x14ac:dyDescent="0.15">
      <c r="B42" s="15" t="s">
        <v>39</v>
      </c>
    </row>
    <row r="43" spans="1:14" ht="21" hidden="1" x14ac:dyDescent="0.15">
      <c r="B43" s="15" t="s">
        <v>40</v>
      </c>
      <c r="C43" s="16">
        <v>0.16</v>
      </c>
      <c r="F43" s="1">
        <v>0.16</v>
      </c>
      <c r="K43" s="1" t="s">
        <v>41</v>
      </c>
      <c r="L43" s="1" t="s">
        <v>42</v>
      </c>
    </row>
    <row r="44" spans="1:14" hidden="1" x14ac:dyDescent="0.15">
      <c r="B44" s="15" t="s">
        <v>43</v>
      </c>
    </row>
    <row r="45" spans="1:14" ht="21" hidden="1" x14ac:dyDescent="0.15">
      <c r="B45" s="15" t="s">
        <v>44</v>
      </c>
    </row>
    <row r="46" spans="1:14" hidden="1" x14ac:dyDescent="0.15">
      <c r="B46" s="15" t="s">
        <v>45</v>
      </c>
    </row>
    <row r="47" spans="1:14" hidden="1" x14ac:dyDescent="0.15">
      <c r="B47" s="15" t="s">
        <v>46</v>
      </c>
      <c r="C47" s="1">
        <v>100</v>
      </c>
      <c r="F47" s="13">
        <v>7.92</v>
      </c>
      <c r="L47" s="5" t="s">
        <v>47</v>
      </c>
    </row>
    <row r="48" spans="1:14" hidden="1" x14ac:dyDescent="0.15">
      <c r="B48" s="15" t="s">
        <v>48</v>
      </c>
      <c r="C48" s="1">
        <v>100</v>
      </c>
      <c r="F48" s="13">
        <v>7.78</v>
      </c>
      <c r="L48" s="5" t="s">
        <v>49</v>
      </c>
    </row>
    <row r="49" spans="1:14" hidden="1" x14ac:dyDescent="0.15">
      <c r="B49" s="15" t="s">
        <v>50</v>
      </c>
      <c r="C49" s="1">
        <v>100</v>
      </c>
      <c r="F49" s="13">
        <v>0.14000000000000001</v>
      </c>
      <c r="L49" s="5" t="s">
        <v>51</v>
      </c>
    </row>
    <row r="50" spans="1:14" hidden="1" x14ac:dyDescent="0.15">
      <c r="B50" s="15" t="s">
        <v>52</v>
      </c>
      <c r="C50" s="1">
        <v>65</v>
      </c>
      <c r="F50" s="13">
        <v>5.15</v>
      </c>
      <c r="L50" s="5" t="s">
        <v>53</v>
      </c>
    </row>
    <row r="51" spans="1:14" hidden="1" x14ac:dyDescent="0.15">
      <c r="B51" s="15" t="s">
        <v>54</v>
      </c>
      <c r="C51" s="1">
        <v>65</v>
      </c>
      <c r="F51" s="13">
        <v>5.0599999999999996</v>
      </c>
      <c r="L51" s="5" t="s">
        <v>55</v>
      </c>
    </row>
    <row r="52" spans="1:14" hidden="1" x14ac:dyDescent="0.15">
      <c r="B52" s="15" t="s">
        <v>56</v>
      </c>
      <c r="C52" s="1">
        <v>65</v>
      </c>
      <c r="F52" s="13">
        <v>0.09</v>
      </c>
      <c r="L52" s="5" t="s">
        <v>57</v>
      </c>
    </row>
    <row r="53" spans="1:14" x14ac:dyDescent="0.15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4" x14ac:dyDescent="0.15">
      <c r="A54" s="46" t="s">
        <v>60</v>
      </c>
      <c r="B54" s="41" t="s">
        <v>61</v>
      </c>
      <c r="C54" s="47">
        <v>1</v>
      </c>
      <c r="D54" s="12">
        <v>84.88</v>
      </c>
      <c r="E54" s="12">
        <v>54.98</v>
      </c>
      <c r="F54" s="48">
        <v>84.88</v>
      </c>
      <c r="G54" s="48">
        <v>26.33</v>
      </c>
      <c r="H54" s="12">
        <v>54.98</v>
      </c>
      <c r="I54" s="14">
        <v>2.37</v>
      </c>
      <c r="J54" s="14">
        <v>2.37</v>
      </c>
      <c r="K54" s="1" t="s">
        <v>31</v>
      </c>
      <c r="L54" s="1" t="s">
        <v>32</v>
      </c>
      <c r="N54" s="48">
        <v>3.57</v>
      </c>
    </row>
    <row r="55" spans="1:14" ht="44.1" customHeight="1" x14ac:dyDescent="0.15">
      <c r="A55" s="47"/>
      <c r="B55" s="47"/>
      <c r="C55" s="47"/>
      <c r="D55" s="13">
        <v>26.33</v>
      </c>
      <c r="E55" s="13">
        <v>3.38</v>
      </c>
      <c r="F55" s="48"/>
      <c r="G55" s="48"/>
      <c r="H55" s="13">
        <v>3.38</v>
      </c>
      <c r="I55" s="1">
        <v>0.28999999999999998</v>
      </c>
      <c r="J55" s="1">
        <v>0.28999999999999998</v>
      </c>
      <c r="K55" s="1" t="s">
        <v>33</v>
      </c>
      <c r="L55" s="1" t="s">
        <v>34</v>
      </c>
      <c r="N55" s="48"/>
    </row>
    <row r="56" spans="1:14" hidden="1" x14ac:dyDescent="0.15">
      <c r="B56" s="15" t="s">
        <v>35</v>
      </c>
      <c r="F56" s="1">
        <v>26.33</v>
      </c>
    </row>
    <row r="57" spans="1:14" hidden="1" x14ac:dyDescent="0.15">
      <c r="B57" s="15" t="s">
        <v>36</v>
      </c>
      <c r="F57" s="1">
        <v>54.98</v>
      </c>
    </row>
    <row r="58" spans="1:14" hidden="1" x14ac:dyDescent="0.15">
      <c r="B58" s="15" t="s">
        <v>37</v>
      </c>
      <c r="F58" s="1">
        <v>3.38</v>
      </c>
    </row>
    <row r="59" spans="1:14" hidden="1" x14ac:dyDescent="0.15">
      <c r="B59" s="15" t="s">
        <v>38</v>
      </c>
      <c r="F59" s="1">
        <v>3.57</v>
      </c>
    </row>
    <row r="60" spans="1:14" ht="21" hidden="1" x14ac:dyDescent="0.15">
      <c r="B60" s="15" t="s">
        <v>39</v>
      </c>
    </row>
    <row r="61" spans="1:14" ht="21" hidden="1" x14ac:dyDescent="0.15">
      <c r="B61" s="15" t="s">
        <v>40</v>
      </c>
      <c r="C61" s="16">
        <v>0.53</v>
      </c>
      <c r="F61" s="1">
        <v>0.53</v>
      </c>
      <c r="K61" s="1" t="s">
        <v>41</v>
      </c>
      <c r="L61" s="1" t="s">
        <v>42</v>
      </c>
    </row>
    <row r="62" spans="1:14" hidden="1" x14ac:dyDescent="0.15">
      <c r="B62" s="15" t="s">
        <v>43</v>
      </c>
    </row>
    <row r="63" spans="1:14" ht="21" hidden="1" x14ac:dyDescent="0.15">
      <c r="B63" s="15" t="s">
        <v>44</v>
      </c>
    </row>
    <row r="64" spans="1:14" hidden="1" x14ac:dyDescent="0.15">
      <c r="B64" s="15" t="s">
        <v>45</v>
      </c>
    </row>
    <row r="65" spans="1:14" hidden="1" x14ac:dyDescent="0.15">
      <c r="B65" s="15" t="s">
        <v>46</v>
      </c>
      <c r="C65" s="1">
        <v>100</v>
      </c>
      <c r="F65" s="13">
        <v>29.71</v>
      </c>
      <c r="L65" s="5" t="s">
        <v>47</v>
      </c>
    </row>
    <row r="66" spans="1:14" hidden="1" x14ac:dyDescent="0.15">
      <c r="B66" s="15" t="s">
        <v>48</v>
      </c>
      <c r="C66" s="1">
        <v>100</v>
      </c>
      <c r="F66" s="13">
        <v>26.33</v>
      </c>
      <c r="L66" s="5" t="s">
        <v>49</v>
      </c>
    </row>
    <row r="67" spans="1:14" hidden="1" x14ac:dyDescent="0.15">
      <c r="B67" s="15" t="s">
        <v>50</v>
      </c>
      <c r="C67" s="1">
        <v>100</v>
      </c>
      <c r="F67" s="13">
        <v>3.38</v>
      </c>
      <c r="L67" s="5" t="s">
        <v>51</v>
      </c>
    </row>
    <row r="68" spans="1:14" hidden="1" x14ac:dyDescent="0.15">
      <c r="B68" s="15" t="s">
        <v>52</v>
      </c>
      <c r="C68" s="1">
        <v>65</v>
      </c>
      <c r="F68" s="13">
        <v>19.309999999999999</v>
      </c>
      <c r="L68" s="5" t="s">
        <v>53</v>
      </c>
    </row>
    <row r="69" spans="1:14" hidden="1" x14ac:dyDescent="0.15">
      <c r="B69" s="15" t="s">
        <v>54</v>
      </c>
      <c r="C69" s="1">
        <v>65</v>
      </c>
      <c r="F69" s="13">
        <v>17.11</v>
      </c>
      <c r="L69" s="5" t="s">
        <v>55</v>
      </c>
    </row>
    <row r="70" spans="1:14" hidden="1" x14ac:dyDescent="0.15">
      <c r="B70" s="15" t="s">
        <v>56</v>
      </c>
      <c r="C70" s="1">
        <v>65</v>
      </c>
      <c r="F70" s="13">
        <v>2.2000000000000002</v>
      </c>
      <c r="L70" s="5" t="s">
        <v>57</v>
      </c>
    </row>
    <row r="71" spans="1:14" x14ac:dyDescent="0.15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4" x14ac:dyDescent="0.15">
      <c r="A72" s="46" t="s">
        <v>62</v>
      </c>
      <c r="B72" s="41" t="s">
        <v>63</v>
      </c>
      <c r="C72" s="47">
        <v>3</v>
      </c>
      <c r="D72" s="12">
        <v>46.5</v>
      </c>
      <c r="E72" s="12">
        <v>12.07</v>
      </c>
      <c r="F72" s="48">
        <v>139.5</v>
      </c>
      <c r="G72" s="48">
        <v>78.599999999999994</v>
      </c>
      <c r="H72" s="12">
        <v>36.21</v>
      </c>
      <c r="I72" s="14">
        <v>2.4300000000000002</v>
      </c>
      <c r="J72" s="14">
        <v>7.29</v>
      </c>
      <c r="K72" s="1" t="s">
        <v>31</v>
      </c>
      <c r="L72" s="1" t="s">
        <v>32</v>
      </c>
      <c r="N72" s="48">
        <v>24.69</v>
      </c>
    </row>
    <row r="73" spans="1:14" ht="33" customHeight="1" x14ac:dyDescent="0.15">
      <c r="A73" s="47"/>
      <c r="B73" s="47"/>
      <c r="C73" s="47"/>
      <c r="D73" s="13">
        <v>26.2</v>
      </c>
      <c r="E73" s="13">
        <v>0.83</v>
      </c>
      <c r="F73" s="48"/>
      <c r="G73" s="48"/>
      <c r="H73" s="13">
        <v>2.4900000000000002</v>
      </c>
      <c r="I73" s="1">
        <v>0.06</v>
      </c>
      <c r="J73" s="1">
        <v>0.18</v>
      </c>
      <c r="K73" s="1" t="s">
        <v>33</v>
      </c>
      <c r="L73" s="1" t="s">
        <v>34</v>
      </c>
      <c r="N73" s="48"/>
    </row>
    <row r="74" spans="1:14" hidden="1" x14ac:dyDescent="0.15">
      <c r="B74" s="15" t="s">
        <v>35</v>
      </c>
      <c r="F74" s="1">
        <v>78.599999999999994</v>
      </c>
    </row>
    <row r="75" spans="1:14" hidden="1" x14ac:dyDescent="0.15">
      <c r="B75" s="15" t="s">
        <v>36</v>
      </c>
      <c r="F75" s="1">
        <v>36.21</v>
      </c>
    </row>
    <row r="76" spans="1:14" hidden="1" x14ac:dyDescent="0.15">
      <c r="B76" s="15" t="s">
        <v>37</v>
      </c>
      <c r="F76" s="1">
        <v>2.4900000000000002</v>
      </c>
    </row>
    <row r="77" spans="1:14" hidden="1" x14ac:dyDescent="0.15">
      <c r="B77" s="15" t="s">
        <v>38</v>
      </c>
      <c r="F77" s="1">
        <v>24.69</v>
      </c>
    </row>
    <row r="78" spans="1:14" ht="21" hidden="1" x14ac:dyDescent="0.15">
      <c r="B78" s="15" t="s">
        <v>39</v>
      </c>
    </row>
    <row r="79" spans="1:14" ht="21" hidden="1" x14ac:dyDescent="0.15">
      <c r="B79" s="15" t="s">
        <v>40</v>
      </c>
      <c r="C79" s="16">
        <v>0.52</v>
      </c>
      <c r="F79" s="1">
        <v>1.57</v>
      </c>
      <c r="K79" s="1" t="s">
        <v>41</v>
      </c>
      <c r="L79" s="1" t="s">
        <v>42</v>
      </c>
    </row>
    <row r="80" spans="1:14" hidden="1" x14ac:dyDescent="0.15">
      <c r="B80" s="15" t="s">
        <v>43</v>
      </c>
    </row>
    <row r="81" spans="1:14" ht="21" hidden="1" x14ac:dyDescent="0.15">
      <c r="B81" s="15" t="s">
        <v>44</v>
      </c>
    </row>
    <row r="82" spans="1:14" hidden="1" x14ac:dyDescent="0.15">
      <c r="B82" s="15" t="s">
        <v>45</v>
      </c>
    </row>
    <row r="83" spans="1:14" hidden="1" x14ac:dyDescent="0.15">
      <c r="B83" s="15" t="s">
        <v>46</v>
      </c>
      <c r="C83" s="1">
        <v>100</v>
      </c>
      <c r="F83" s="13">
        <v>81.09</v>
      </c>
      <c r="L83" s="5" t="s">
        <v>47</v>
      </c>
    </row>
    <row r="84" spans="1:14" hidden="1" x14ac:dyDescent="0.15">
      <c r="B84" s="15" t="s">
        <v>48</v>
      </c>
      <c r="C84" s="1">
        <v>100</v>
      </c>
      <c r="F84" s="13">
        <v>78.599999999999994</v>
      </c>
      <c r="L84" s="5" t="s">
        <v>49</v>
      </c>
    </row>
    <row r="85" spans="1:14" hidden="1" x14ac:dyDescent="0.15">
      <c r="B85" s="15" t="s">
        <v>50</v>
      </c>
      <c r="C85" s="1">
        <v>100</v>
      </c>
      <c r="F85" s="13">
        <v>2.4900000000000002</v>
      </c>
      <c r="L85" s="5" t="s">
        <v>51</v>
      </c>
    </row>
    <row r="86" spans="1:14" hidden="1" x14ac:dyDescent="0.15">
      <c r="B86" s="15" t="s">
        <v>52</v>
      </c>
      <c r="C86" s="1">
        <v>65</v>
      </c>
      <c r="F86" s="13">
        <v>52.71</v>
      </c>
      <c r="L86" s="5" t="s">
        <v>53</v>
      </c>
    </row>
    <row r="87" spans="1:14" hidden="1" x14ac:dyDescent="0.15">
      <c r="B87" s="15" t="s">
        <v>54</v>
      </c>
      <c r="C87" s="1">
        <v>65</v>
      </c>
      <c r="F87" s="13">
        <v>51.09</v>
      </c>
      <c r="L87" s="5" t="s">
        <v>55</v>
      </c>
    </row>
    <row r="88" spans="1:14" hidden="1" x14ac:dyDescent="0.15">
      <c r="B88" s="15" t="s">
        <v>56</v>
      </c>
      <c r="C88" s="1">
        <v>65</v>
      </c>
      <c r="F88" s="13">
        <v>1.62</v>
      </c>
      <c r="L88" s="5" t="s">
        <v>57</v>
      </c>
    </row>
    <row r="89" spans="1:14" x14ac:dyDescent="0.15">
      <c r="A89" s="17"/>
      <c r="B89" s="17"/>
      <c r="C89" s="17"/>
      <c r="D89" s="17"/>
      <c r="E89" s="17"/>
      <c r="F89" s="17"/>
      <c r="G89" s="17"/>
      <c r="H89" s="17"/>
      <c r="I89" s="17"/>
      <c r="J89" s="17"/>
    </row>
    <row r="90" spans="1:14" x14ac:dyDescent="0.15">
      <c r="A90" s="46" t="s">
        <v>64</v>
      </c>
      <c r="B90" s="41" t="s">
        <v>65</v>
      </c>
      <c r="C90" s="47">
        <v>3</v>
      </c>
      <c r="D90" s="12">
        <v>41.11</v>
      </c>
      <c r="E90" s="12">
        <v>1.41</v>
      </c>
      <c r="F90" s="48">
        <v>123.33</v>
      </c>
      <c r="G90" s="48">
        <v>49.89</v>
      </c>
      <c r="H90" s="12">
        <v>4.2300000000000004</v>
      </c>
      <c r="I90" s="14">
        <v>1.56</v>
      </c>
      <c r="J90" s="14">
        <v>4.68</v>
      </c>
      <c r="K90" s="1" t="s">
        <v>31</v>
      </c>
      <c r="L90" s="1" t="s">
        <v>32</v>
      </c>
      <c r="N90" s="48">
        <v>69.209999999999994</v>
      </c>
    </row>
    <row r="91" spans="1:14" ht="44.1" customHeight="1" x14ac:dyDescent="0.15">
      <c r="A91" s="47"/>
      <c r="B91" s="47"/>
      <c r="C91" s="47"/>
      <c r="D91" s="13">
        <v>16.63</v>
      </c>
      <c r="E91" s="13">
        <v>0</v>
      </c>
      <c r="F91" s="48"/>
      <c r="G91" s="48"/>
      <c r="H91" s="13">
        <v>0</v>
      </c>
      <c r="J91" s="1">
        <v>0</v>
      </c>
      <c r="K91" s="1" t="s">
        <v>33</v>
      </c>
      <c r="L91" s="1" t="s">
        <v>34</v>
      </c>
      <c r="N91" s="48"/>
    </row>
    <row r="92" spans="1:14" hidden="1" x14ac:dyDescent="0.15">
      <c r="B92" s="15" t="s">
        <v>35</v>
      </c>
      <c r="F92" s="1">
        <v>49.89</v>
      </c>
    </row>
    <row r="93" spans="1:14" hidden="1" x14ac:dyDescent="0.15">
      <c r="B93" s="15" t="s">
        <v>36</v>
      </c>
      <c r="F93" s="1">
        <v>4.2300000000000004</v>
      </c>
    </row>
    <row r="94" spans="1:14" hidden="1" x14ac:dyDescent="0.15">
      <c r="B94" s="15" t="s">
        <v>37</v>
      </c>
    </row>
    <row r="95" spans="1:14" hidden="1" x14ac:dyDescent="0.15">
      <c r="B95" s="15" t="s">
        <v>38</v>
      </c>
      <c r="F95" s="1">
        <v>69.209999999999994</v>
      </c>
    </row>
    <row r="96" spans="1:14" ht="21" hidden="1" x14ac:dyDescent="0.15">
      <c r="B96" s="15" t="s">
        <v>39</v>
      </c>
    </row>
    <row r="97" spans="1:14" ht="21" hidden="1" x14ac:dyDescent="0.15">
      <c r="B97" s="15" t="s">
        <v>40</v>
      </c>
      <c r="C97" s="16">
        <v>0.33</v>
      </c>
      <c r="F97" s="1">
        <v>1</v>
      </c>
      <c r="K97" s="1" t="s">
        <v>41</v>
      </c>
      <c r="L97" s="1" t="s">
        <v>42</v>
      </c>
    </row>
    <row r="98" spans="1:14" hidden="1" x14ac:dyDescent="0.15">
      <c r="B98" s="15" t="s">
        <v>43</v>
      </c>
    </row>
    <row r="99" spans="1:14" ht="21" hidden="1" x14ac:dyDescent="0.15">
      <c r="B99" s="15" t="s">
        <v>44</v>
      </c>
    </row>
    <row r="100" spans="1:14" hidden="1" x14ac:dyDescent="0.15">
      <c r="B100" s="15" t="s">
        <v>45</v>
      </c>
    </row>
    <row r="101" spans="1:14" hidden="1" x14ac:dyDescent="0.15">
      <c r="B101" s="15" t="s">
        <v>46</v>
      </c>
      <c r="C101" s="1">
        <v>100</v>
      </c>
      <c r="F101" s="13">
        <v>49.89</v>
      </c>
      <c r="L101" s="5" t="s">
        <v>47</v>
      </c>
    </row>
    <row r="102" spans="1:14" hidden="1" x14ac:dyDescent="0.15">
      <c r="B102" s="15" t="s">
        <v>48</v>
      </c>
      <c r="C102" s="1">
        <v>100</v>
      </c>
      <c r="F102" s="13">
        <v>49.89</v>
      </c>
      <c r="L102" s="5" t="s">
        <v>49</v>
      </c>
    </row>
    <row r="103" spans="1:14" hidden="1" x14ac:dyDescent="0.15">
      <c r="B103" s="15" t="s">
        <v>50</v>
      </c>
      <c r="F103" s="13" t="s">
        <v>412</v>
      </c>
      <c r="L103" s="5" t="s">
        <v>51</v>
      </c>
    </row>
    <row r="104" spans="1:14" hidden="1" x14ac:dyDescent="0.15">
      <c r="B104" s="15" t="s">
        <v>52</v>
      </c>
      <c r="C104" s="1">
        <v>65</v>
      </c>
      <c r="F104" s="13">
        <v>32.43</v>
      </c>
      <c r="L104" s="5" t="s">
        <v>53</v>
      </c>
    </row>
    <row r="105" spans="1:14" hidden="1" x14ac:dyDescent="0.15">
      <c r="B105" s="15" t="s">
        <v>54</v>
      </c>
      <c r="C105" s="1">
        <v>65</v>
      </c>
      <c r="F105" s="13">
        <v>32.43</v>
      </c>
      <c r="L105" s="5" t="s">
        <v>55</v>
      </c>
    </row>
    <row r="106" spans="1:14" hidden="1" x14ac:dyDescent="0.15">
      <c r="B106" s="15" t="s">
        <v>56</v>
      </c>
      <c r="F106" s="13" t="s">
        <v>412</v>
      </c>
      <c r="L106" s="5" t="s">
        <v>57</v>
      </c>
    </row>
    <row r="107" spans="1:14" x14ac:dyDescent="0.1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4" x14ac:dyDescent="0.15">
      <c r="A108" s="46" t="s">
        <v>66</v>
      </c>
      <c r="B108" s="41" t="s">
        <v>67</v>
      </c>
      <c r="C108" s="47">
        <v>0.01</v>
      </c>
      <c r="D108" s="12">
        <v>735.51</v>
      </c>
      <c r="E108" s="12">
        <v>17.86</v>
      </c>
      <c r="F108" s="48">
        <v>7.35</v>
      </c>
      <c r="G108" s="48">
        <v>6.52</v>
      </c>
      <c r="H108" s="12">
        <v>0.18</v>
      </c>
      <c r="I108" s="14">
        <v>58.73</v>
      </c>
      <c r="J108" s="14">
        <v>0.58730000000000004</v>
      </c>
      <c r="K108" s="1" t="s">
        <v>31</v>
      </c>
      <c r="L108" s="1" t="s">
        <v>32</v>
      </c>
      <c r="N108" s="48">
        <v>0.65</v>
      </c>
    </row>
    <row r="109" spans="1:14" ht="33" customHeight="1" x14ac:dyDescent="0.15">
      <c r="A109" s="47"/>
      <c r="B109" s="47"/>
      <c r="C109" s="47"/>
      <c r="D109" s="13">
        <v>652.49</v>
      </c>
      <c r="E109" s="13">
        <v>1.1599999999999999</v>
      </c>
      <c r="F109" s="48"/>
      <c r="G109" s="48"/>
      <c r="H109" s="13">
        <v>0.01</v>
      </c>
      <c r="I109" s="1">
        <v>0.08</v>
      </c>
      <c r="J109" s="1">
        <v>8.0000000000000004E-4</v>
      </c>
      <c r="K109" s="1" t="s">
        <v>33</v>
      </c>
      <c r="L109" s="1" t="s">
        <v>34</v>
      </c>
      <c r="N109" s="48"/>
    </row>
    <row r="110" spans="1:14" hidden="1" x14ac:dyDescent="0.15">
      <c r="B110" s="15" t="s">
        <v>35</v>
      </c>
      <c r="F110" s="1">
        <v>6.52</v>
      </c>
    </row>
    <row r="111" spans="1:14" hidden="1" x14ac:dyDescent="0.15">
      <c r="B111" s="15" t="s">
        <v>36</v>
      </c>
      <c r="F111" s="1">
        <v>0.18</v>
      </c>
    </row>
    <row r="112" spans="1:14" hidden="1" x14ac:dyDescent="0.15">
      <c r="B112" s="15" t="s">
        <v>37</v>
      </c>
      <c r="F112" s="1">
        <v>0.01</v>
      </c>
    </row>
    <row r="113" spans="1:14" hidden="1" x14ac:dyDescent="0.15">
      <c r="B113" s="15" t="s">
        <v>38</v>
      </c>
      <c r="F113" s="1">
        <v>0.65</v>
      </c>
    </row>
    <row r="114" spans="1:14" ht="21" hidden="1" x14ac:dyDescent="0.15">
      <c r="B114" s="15" t="s">
        <v>39</v>
      </c>
    </row>
    <row r="115" spans="1:14" ht="21" hidden="1" x14ac:dyDescent="0.15">
      <c r="B115" s="15" t="s">
        <v>40</v>
      </c>
      <c r="C115" s="16">
        <v>13.05</v>
      </c>
      <c r="F115" s="1">
        <v>0.13</v>
      </c>
      <c r="K115" s="1" t="s">
        <v>41</v>
      </c>
      <c r="L115" s="1" t="s">
        <v>42</v>
      </c>
    </row>
    <row r="116" spans="1:14" hidden="1" x14ac:dyDescent="0.15">
      <c r="B116" s="15" t="s">
        <v>43</v>
      </c>
    </row>
    <row r="117" spans="1:14" ht="21" hidden="1" x14ac:dyDescent="0.15">
      <c r="B117" s="15" t="s">
        <v>44</v>
      </c>
    </row>
    <row r="118" spans="1:14" hidden="1" x14ac:dyDescent="0.15">
      <c r="B118" s="15" t="s">
        <v>45</v>
      </c>
    </row>
    <row r="119" spans="1:14" hidden="1" x14ac:dyDescent="0.15">
      <c r="B119" s="15" t="s">
        <v>46</v>
      </c>
      <c r="C119" s="1">
        <v>100</v>
      </c>
      <c r="F119" s="13">
        <v>6.53</v>
      </c>
      <c r="L119" s="5" t="s">
        <v>47</v>
      </c>
    </row>
    <row r="120" spans="1:14" hidden="1" x14ac:dyDescent="0.15">
      <c r="B120" s="15" t="s">
        <v>48</v>
      </c>
      <c r="C120" s="1">
        <v>100</v>
      </c>
      <c r="F120" s="13">
        <v>6.52</v>
      </c>
      <c r="L120" s="5" t="s">
        <v>49</v>
      </c>
    </row>
    <row r="121" spans="1:14" hidden="1" x14ac:dyDescent="0.15">
      <c r="B121" s="15" t="s">
        <v>50</v>
      </c>
      <c r="C121" s="1">
        <v>100</v>
      </c>
      <c r="F121" s="13">
        <v>0.01</v>
      </c>
      <c r="L121" s="5" t="s">
        <v>51</v>
      </c>
    </row>
    <row r="122" spans="1:14" hidden="1" x14ac:dyDescent="0.15">
      <c r="B122" s="15" t="s">
        <v>52</v>
      </c>
      <c r="C122" s="1">
        <v>65</v>
      </c>
      <c r="F122" s="13">
        <v>4.24</v>
      </c>
      <c r="L122" s="5" t="s">
        <v>53</v>
      </c>
    </row>
    <row r="123" spans="1:14" hidden="1" x14ac:dyDescent="0.15">
      <c r="B123" s="15" t="s">
        <v>54</v>
      </c>
      <c r="C123" s="1">
        <v>65</v>
      </c>
      <c r="F123" s="13">
        <v>4.24</v>
      </c>
      <c r="L123" s="5" t="s">
        <v>55</v>
      </c>
    </row>
    <row r="124" spans="1:14" hidden="1" x14ac:dyDescent="0.15">
      <c r="B124" s="15" t="s">
        <v>56</v>
      </c>
      <c r="C124" s="1">
        <v>65</v>
      </c>
      <c r="F124" s="13">
        <v>0.01</v>
      </c>
      <c r="L124" s="5" t="s">
        <v>57</v>
      </c>
    </row>
    <row r="125" spans="1:14" x14ac:dyDescent="0.15">
      <c r="A125" s="17"/>
      <c r="B125" s="17"/>
      <c r="C125" s="17"/>
      <c r="D125" s="17"/>
      <c r="E125" s="17"/>
      <c r="F125" s="17"/>
      <c r="G125" s="17"/>
      <c r="H125" s="17"/>
      <c r="I125" s="17"/>
      <c r="J125" s="17"/>
    </row>
    <row r="126" spans="1:14" x14ac:dyDescent="0.15">
      <c r="A126" s="46" t="s">
        <v>68</v>
      </c>
      <c r="B126" s="41" t="s">
        <v>69</v>
      </c>
      <c r="C126" s="47">
        <v>1</v>
      </c>
      <c r="D126" s="12">
        <v>46.48</v>
      </c>
      <c r="E126" s="12">
        <v>0</v>
      </c>
      <c r="F126" s="48">
        <v>46.48</v>
      </c>
      <c r="G126" s="48">
        <v>38.24</v>
      </c>
      <c r="H126" s="12">
        <v>0</v>
      </c>
      <c r="I126" s="14">
        <v>4</v>
      </c>
      <c r="J126" s="14">
        <v>4</v>
      </c>
      <c r="K126" s="1" t="s">
        <v>31</v>
      </c>
      <c r="L126" s="1" t="s">
        <v>32</v>
      </c>
      <c r="N126" s="48">
        <v>8.24</v>
      </c>
    </row>
    <row r="127" spans="1:14" ht="44.1" customHeight="1" x14ac:dyDescent="0.15">
      <c r="A127" s="47"/>
      <c r="B127" s="47"/>
      <c r="C127" s="47"/>
      <c r="D127" s="13">
        <v>38.24</v>
      </c>
      <c r="E127" s="13">
        <v>0</v>
      </c>
      <c r="F127" s="48"/>
      <c r="G127" s="48"/>
      <c r="H127" s="13">
        <v>0</v>
      </c>
      <c r="J127" s="1">
        <v>0</v>
      </c>
      <c r="K127" s="1" t="s">
        <v>33</v>
      </c>
      <c r="L127" s="1" t="s">
        <v>34</v>
      </c>
      <c r="N127" s="48"/>
    </row>
    <row r="128" spans="1:14" hidden="1" x14ac:dyDescent="0.15">
      <c r="B128" s="15" t="s">
        <v>35</v>
      </c>
      <c r="F128" s="1">
        <v>38.24</v>
      </c>
    </row>
    <row r="129" spans="1:14" hidden="1" x14ac:dyDescent="0.15">
      <c r="B129" s="15" t="s">
        <v>36</v>
      </c>
    </row>
    <row r="130" spans="1:14" hidden="1" x14ac:dyDescent="0.15">
      <c r="B130" s="15" t="s">
        <v>37</v>
      </c>
    </row>
    <row r="131" spans="1:14" hidden="1" x14ac:dyDescent="0.15">
      <c r="B131" s="15" t="s">
        <v>38</v>
      </c>
      <c r="F131" s="1">
        <v>8.24</v>
      </c>
    </row>
    <row r="132" spans="1:14" ht="21" hidden="1" x14ac:dyDescent="0.15">
      <c r="B132" s="15" t="s">
        <v>39</v>
      </c>
    </row>
    <row r="133" spans="1:14" ht="21" hidden="1" x14ac:dyDescent="0.15">
      <c r="B133" s="15" t="s">
        <v>40</v>
      </c>
      <c r="C133" s="16">
        <v>0.76</v>
      </c>
      <c r="F133" s="1">
        <v>0.76</v>
      </c>
      <c r="K133" s="1" t="s">
        <v>41</v>
      </c>
      <c r="L133" s="1" t="s">
        <v>42</v>
      </c>
    </row>
    <row r="134" spans="1:14" hidden="1" x14ac:dyDescent="0.15">
      <c r="B134" s="15" t="s">
        <v>43</v>
      </c>
    </row>
    <row r="135" spans="1:14" ht="21" hidden="1" x14ac:dyDescent="0.15">
      <c r="B135" s="15" t="s">
        <v>44</v>
      </c>
    </row>
    <row r="136" spans="1:14" hidden="1" x14ac:dyDescent="0.15">
      <c r="B136" s="15" t="s">
        <v>45</v>
      </c>
    </row>
    <row r="137" spans="1:14" hidden="1" x14ac:dyDescent="0.15">
      <c r="B137" s="15" t="s">
        <v>46</v>
      </c>
      <c r="C137" s="1">
        <v>97</v>
      </c>
      <c r="F137" s="13">
        <v>37.090000000000003</v>
      </c>
      <c r="L137" s="5" t="s">
        <v>47</v>
      </c>
    </row>
    <row r="138" spans="1:14" hidden="1" x14ac:dyDescent="0.15">
      <c r="B138" s="15" t="s">
        <v>48</v>
      </c>
      <c r="C138" s="1">
        <v>97</v>
      </c>
      <c r="F138" s="13">
        <v>37.090000000000003</v>
      </c>
      <c r="L138" s="5" t="s">
        <v>49</v>
      </c>
    </row>
    <row r="139" spans="1:14" hidden="1" x14ac:dyDescent="0.15">
      <c r="B139" s="15" t="s">
        <v>50</v>
      </c>
      <c r="F139" s="13" t="s">
        <v>412</v>
      </c>
      <c r="L139" s="5" t="s">
        <v>51</v>
      </c>
    </row>
    <row r="140" spans="1:14" hidden="1" x14ac:dyDescent="0.15">
      <c r="B140" s="15" t="s">
        <v>52</v>
      </c>
      <c r="C140" s="1">
        <v>65</v>
      </c>
      <c r="F140" s="13">
        <v>24.86</v>
      </c>
      <c r="L140" s="5" t="s">
        <v>53</v>
      </c>
    </row>
    <row r="141" spans="1:14" hidden="1" x14ac:dyDescent="0.15">
      <c r="B141" s="15" t="s">
        <v>54</v>
      </c>
      <c r="C141" s="1">
        <v>65</v>
      </c>
      <c r="F141" s="13">
        <v>24.86</v>
      </c>
      <c r="L141" s="5" t="s">
        <v>55</v>
      </c>
    </row>
    <row r="142" spans="1:14" hidden="1" x14ac:dyDescent="0.15">
      <c r="B142" s="15" t="s">
        <v>56</v>
      </c>
      <c r="F142" s="13" t="s">
        <v>412</v>
      </c>
      <c r="L142" s="5" t="s">
        <v>57</v>
      </c>
    </row>
    <row r="143" spans="1:14" x14ac:dyDescent="0.15">
      <c r="A143" s="17"/>
      <c r="B143" s="17"/>
      <c r="C143" s="17"/>
      <c r="D143" s="17"/>
      <c r="E143" s="17"/>
      <c r="F143" s="17"/>
      <c r="G143" s="17"/>
      <c r="H143" s="17"/>
      <c r="I143" s="17"/>
      <c r="J143" s="17"/>
    </row>
    <row r="144" spans="1:14" x14ac:dyDescent="0.15">
      <c r="A144" s="46" t="s">
        <v>70</v>
      </c>
      <c r="B144" s="41" t="s">
        <v>71</v>
      </c>
      <c r="C144" s="47">
        <v>1</v>
      </c>
      <c r="D144" s="12">
        <v>12.88</v>
      </c>
      <c r="E144" s="12">
        <v>0</v>
      </c>
      <c r="F144" s="48">
        <v>12.88</v>
      </c>
      <c r="G144" s="48">
        <v>12.44</v>
      </c>
      <c r="H144" s="12">
        <v>0</v>
      </c>
      <c r="I144" s="14">
        <v>1.1200000000000001</v>
      </c>
      <c r="J144" s="14">
        <v>1.1200000000000001</v>
      </c>
      <c r="K144" s="1" t="s">
        <v>31</v>
      </c>
      <c r="L144" s="1" t="s">
        <v>32</v>
      </c>
      <c r="N144" s="48">
        <v>0.44</v>
      </c>
    </row>
    <row r="145" spans="1:14" ht="33" customHeight="1" x14ac:dyDescent="0.15">
      <c r="A145" s="47"/>
      <c r="B145" s="47"/>
      <c r="C145" s="47"/>
      <c r="D145" s="13">
        <v>12.44</v>
      </c>
      <c r="E145" s="13">
        <v>0</v>
      </c>
      <c r="F145" s="48"/>
      <c r="G145" s="48"/>
      <c r="H145" s="13">
        <v>0</v>
      </c>
      <c r="J145" s="1">
        <v>0</v>
      </c>
      <c r="K145" s="1" t="s">
        <v>33</v>
      </c>
      <c r="L145" s="1" t="s">
        <v>34</v>
      </c>
      <c r="N145" s="48"/>
    </row>
    <row r="146" spans="1:14" hidden="1" x14ac:dyDescent="0.15">
      <c r="B146" s="15" t="s">
        <v>35</v>
      </c>
      <c r="F146" s="1">
        <v>12.44</v>
      </c>
    </row>
    <row r="147" spans="1:14" hidden="1" x14ac:dyDescent="0.15">
      <c r="B147" s="15" t="s">
        <v>36</v>
      </c>
    </row>
    <row r="148" spans="1:14" hidden="1" x14ac:dyDescent="0.15">
      <c r="B148" s="15" t="s">
        <v>37</v>
      </c>
    </row>
    <row r="149" spans="1:14" hidden="1" x14ac:dyDescent="0.15">
      <c r="B149" s="15" t="s">
        <v>38</v>
      </c>
      <c r="F149" s="1">
        <v>0.44</v>
      </c>
    </row>
    <row r="150" spans="1:14" ht="21" hidden="1" x14ac:dyDescent="0.15">
      <c r="B150" s="15" t="s">
        <v>39</v>
      </c>
    </row>
    <row r="151" spans="1:14" ht="21" hidden="1" x14ac:dyDescent="0.15">
      <c r="B151" s="15" t="s">
        <v>40</v>
      </c>
      <c r="C151" s="16">
        <v>0.25</v>
      </c>
      <c r="F151" s="1">
        <v>0.25</v>
      </c>
      <c r="K151" s="1" t="s">
        <v>41</v>
      </c>
      <c r="L151" s="1" t="s">
        <v>42</v>
      </c>
    </row>
    <row r="152" spans="1:14" hidden="1" x14ac:dyDescent="0.15">
      <c r="B152" s="15" t="s">
        <v>43</v>
      </c>
    </row>
    <row r="153" spans="1:14" ht="21" hidden="1" x14ac:dyDescent="0.15">
      <c r="B153" s="15" t="s">
        <v>44</v>
      </c>
    </row>
    <row r="154" spans="1:14" hidden="1" x14ac:dyDescent="0.15">
      <c r="B154" s="15" t="s">
        <v>45</v>
      </c>
    </row>
    <row r="155" spans="1:14" hidden="1" x14ac:dyDescent="0.15">
      <c r="B155" s="15" t="s">
        <v>46</v>
      </c>
      <c r="C155" s="1">
        <v>100</v>
      </c>
      <c r="F155" s="13">
        <v>12.44</v>
      </c>
      <c r="L155" s="5" t="s">
        <v>47</v>
      </c>
    </row>
    <row r="156" spans="1:14" hidden="1" x14ac:dyDescent="0.15">
      <c r="B156" s="15" t="s">
        <v>48</v>
      </c>
      <c r="C156" s="1">
        <v>100</v>
      </c>
      <c r="F156" s="13">
        <v>12.44</v>
      </c>
      <c r="L156" s="5" t="s">
        <v>49</v>
      </c>
    </row>
    <row r="157" spans="1:14" hidden="1" x14ac:dyDescent="0.15">
      <c r="B157" s="15" t="s">
        <v>50</v>
      </c>
      <c r="F157" s="13" t="s">
        <v>412</v>
      </c>
      <c r="L157" s="5" t="s">
        <v>51</v>
      </c>
    </row>
    <row r="158" spans="1:14" hidden="1" x14ac:dyDescent="0.15">
      <c r="B158" s="15" t="s">
        <v>52</v>
      </c>
      <c r="C158" s="1">
        <v>65</v>
      </c>
      <c r="F158" s="13">
        <v>8.09</v>
      </c>
      <c r="L158" s="5" t="s">
        <v>53</v>
      </c>
    </row>
    <row r="159" spans="1:14" hidden="1" x14ac:dyDescent="0.15">
      <c r="B159" s="15" t="s">
        <v>54</v>
      </c>
      <c r="C159" s="1">
        <v>65</v>
      </c>
      <c r="F159" s="13">
        <v>8.09</v>
      </c>
      <c r="L159" s="5" t="s">
        <v>55</v>
      </c>
    </row>
    <row r="160" spans="1:14" hidden="1" x14ac:dyDescent="0.15">
      <c r="B160" s="15" t="s">
        <v>56</v>
      </c>
      <c r="F160" s="13" t="s">
        <v>412</v>
      </c>
      <c r="L160" s="5" t="s">
        <v>57</v>
      </c>
    </row>
    <row r="161" spans="1:14" x14ac:dyDescent="0.15">
      <c r="A161" s="17"/>
      <c r="B161" s="17"/>
      <c r="C161" s="17"/>
      <c r="D161" s="17"/>
      <c r="E161" s="17"/>
      <c r="F161" s="17"/>
      <c r="G161" s="17"/>
      <c r="H161" s="17"/>
      <c r="I161" s="17"/>
      <c r="J161" s="17"/>
    </row>
    <row r="162" spans="1:14" x14ac:dyDescent="0.15">
      <c r="A162" s="46" t="s">
        <v>72</v>
      </c>
      <c r="B162" s="41" t="s">
        <v>73</v>
      </c>
      <c r="C162" s="47">
        <v>1</v>
      </c>
      <c r="D162" s="12">
        <v>30.66</v>
      </c>
      <c r="E162" s="12">
        <v>17.86</v>
      </c>
      <c r="F162" s="48">
        <v>30.66</v>
      </c>
      <c r="G162" s="48">
        <v>12.18</v>
      </c>
      <c r="H162" s="12">
        <v>17.86</v>
      </c>
      <c r="I162" s="14">
        <v>1.1299999999999999</v>
      </c>
      <c r="J162" s="14">
        <v>1.1299999999999999</v>
      </c>
      <c r="K162" s="1" t="s">
        <v>31</v>
      </c>
      <c r="L162" s="1" t="s">
        <v>32</v>
      </c>
      <c r="N162" s="48">
        <v>0.62</v>
      </c>
    </row>
    <row r="163" spans="1:14" ht="44.1" customHeight="1" x14ac:dyDescent="0.15">
      <c r="A163" s="47"/>
      <c r="B163" s="47"/>
      <c r="C163" s="47"/>
      <c r="D163" s="13">
        <v>12.18</v>
      </c>
      <c r="E163" s="13">
        <v>1.1599999999999999</v>
      </c>
      <c r="F163" s="48"/>
      <c r="G163" s="48"/>
      <c r="H163" s="13">
        <v>1.1599999999999999</v>
      </c>
      <c r="I163" s="1">
        <v>0.08</v>
      </c>
      <c r="J163" s="1">
        <v>0.08</v>
      </c>
      <c r="K163" s="1" t="s">
        <v>33</v>
      </c>
      <c r="L163" s="1" t="s">
        <v>34</v>
      </c>
      <c r="N163" s="48"/>
    </row>
    <row r="164" spans="1:14" hidden="1" x14ac:dyDescent="0.15">
      <c r="B164" s="15" t="s">
        <v>35</v>
      </c>
      <c r="F164" s="1">
        <v>12.18</v>
      </c>
    </row>
    <row r="165" spans="1:14" hidden="1" x14ac:dyDescent="0.15">
      <c r="B165" s="15" t="s">
        <v>36</v>
      </c>
      <c r="F165" s="1">
        <v>17.86</v>
      </c>
    </row>
    <row r="166" spans="1:14" hidden="1" x14ac:dyDescent="0.15">
      <c r="B166" s="15" t="s">
        <v>37</v>
      </c>
      <c r="F166" s="1">
        <v>1.1599999999999999</v>
      </c>
    </row>
    <row r="167" spans="1:14" hidden="1" x14ac:dyDescent="0.15">
      <c r="B167" s="15" t="s">
        <v>38</v>
      </c>
      <c r="F167" s="1">
        <v>0.62</v>
      </c>
    </row>
    <row r="168" spans="1:14" ht="21" hidden="1" x14ac:dyDescent="0.15">
      <c r="B168" s="15" t="s">
        <v>39</v>
      </c>
    </row>
    <row r="169" spans="1:14" ht="21" hidden="1" x14ac:dyDescent="0.15">
      <c r="B169" s="15" t="s">
        <v>40</v>
      </c>
      <c r="C169" s="16">
        <v>0.24</v>
      </c>
      <c r="F169" s="1">
        <v>0.24</v>
      </c>
      <c r="K169" s="1" t="s">
        <v>41</v>
      </c>
      <c r="L169" s="1" t="s">
        <v>42</v>
      </c>
    </row>
    <row r="170" spans="1:14" hidden="1" x14ac:dyDescent="0.15">
      <c r="B170" s="15" t="s">
        <v>43</v>
      </c>
    </row>
    <row r="171" spans="1:14" ht="21" hidden="1" x14ac:dyDescent="0.15">
      <c r="B171" s="15" t="s">
        <v>44</v>
      </c>
    </row>
    <row r="172" spans="1:14" hidden="1" x14ac:dyDescent="0.15">
      <c r="B172" s="15" t="s">
        <v>45</v>
      </c>
    </row>
    <row r="173" spans="1:14" hidden="1" x14ac:dyDescent="0.15">
      <c r="B173" s="15" t="s">
        <v>46</v>
      </c>
      <c r="C173" s="1">
        <v>100</v>
      </c>
      <c r="F173" s="13">
        <v>13.34</v>
      </c>
      <c r="L173" s="5" t="s">
        <v>47</v>
      </c>
    </row>
    <row r="174" spans="1:14" hidden="1" x14ac:dyDescent="0.15">
      <c r="B174" s="15" t="s">
        <v>48</v>
      </c>
      <c r="C174" s="1">
        <v>100</v>
      </c>
      <c r="F174" s="13">
        <v>12.18</v>
      </c>
      <c r="L174" s="5" t="s">
        <v>49</v>
      </c>
    </row>
    <row r="175" spans="1:14" hidden="1" x14ac:dyDescent="0.15">
      <c r="B175" s="15" t="s">
        <v>50</v>
      </c>
      <c r="C175" s="1">
        <v>100</v>
      </c>
      <c r="F175" s="13">
        <v>1.1599999999999999</v>
      </c>
      <c r="L175" s="5" t="s">
        <v>51</v>
      </c>
    </row>
    <row r="176" spans="1:14" hidden="1" x14ac:dyDescent="0.15">
      <c r="B176" s="15" t="s">
        <v>52</v>
      </c>
      <c r="C176" s="1">
        <v>65</v>
      </c>
      <c r="F176" s="13">
        <v>8.67</v>
      </c>
      <c r="L176" s="5" t="s">
        <v>53</v>
      </c>
    </row>
    <row r="177" spans="1:14" hidden="1" x14ac:dyDescent="0.15">
      <c r="B177" s="15" t="s">
        <v>54</v>
      </c>
      <c r="C177" s="1">
        <v>65</v>
      </c>
      <c r="F177" s="13">
        <v>7.92</v>
      </c>
      <c r="L177" s="5" t="s">
        <v>55</v>
      </c>
    </row>
    <row r="178" spans="1:14" hidden="1" x14ac:dyDescent="0.15">
      <c r="B178" s="15" t="s">
        <v>56</v>
      </c>
      <c r="C178" s="1">
        <v>65</v>
      </c>
      <c r="F178" s="13">
        <v>0.75</v>
      </c>
      <c r="L178" s="5" t="s">
        <v>57</v>
      </c>
    </row>
    <row r="179" spans="1:14" x14ac:dyDescent="0.15">
      <c r="A179" s="17"/>
      <c r="B179" s="17"/>
      <c r="C179" s="17"/>
      <c r="D179" s="17"/>
      <c r="E179" s="17"/>
      <c r="F179" s="17"/>
      <c r="G179" s="17"/>
      <c r="H179" s="17"/>
      <c r="I179" s="17"/>
      <c r="J179" s="17"/>
    </row>
    <row r="180" spans="1:14" x14ac:dyDescent="0.15">
      <c r="A180" s="46" t="s">
        <v>74</v>
      </c>
      <c r="B180" s="41" t="s">
        <v>75</v>
      </c>
      <c r="C180" s="47">
        <v>1</v>
      </c>
      <c r="D180" s="12">
        <v>12.88</v>
      </c>
      <c r="E180" s="12">
        <v>0</v>
      </c>
      <c r="F180" s="48">
        <v>12.88</v>
      </c>
      <c r="G180" s="48">
        <v>12.44</v>
      </c>
      <c r="H180" s="12">
        <v>0</v>
      </c>
      <c r="I180" s="14">
        <v>1.1200000000000001</v>
      </c>
      <c r="J180" s="14">
        <v>1.1200000000000001</v>
      </c>
      <c r="K180" s="1" t="s">
        <v>31</v>
      </c>
      <c r="L180" s="1" t="s">
        <v>32</v>
      </c>
      <c r="N180" s="48">
        <v>0.44</v>
      </c>
    </row>
    <row r="181" spans="1:14" ht="33" customHeight="1" x14ac:dyDescent="0.15">
      <c r="A181" s="47"/>
      <c r="B181" s="47"/>
      <c r="C181" s="47"/>
      <c r="D181" s="13">
        <v>12.44</v>
      </c>
      <c r="E181" s="13">
        <v>0</v>
      </c>
      <c r="F181" s="48"/>
      <c r="G181" s="48"/>
      <c r="H181" s="13">
        <v>0</v>
      </c>
      <c r="J181" s="1">
        <v>0</v>
      </c>
      <c r="K181" s="1" t="s">
        <v>33</v>
      </c>
      <c r="L181" s="1" t="s">
        <v>34</v>
      </c>
      <c r="N181" s="48"/>
    </row>
    <row r="182" spans="1:14" hidden="1" x14ac:dyDescent="0.15">
      <c r="B182" s="15" t="s">
        <v>35</v>
      </c>
      <c r="F182" s="1">
        <v>12.44</v>
      </c>
    </row>
    <row r="183" spans="1:14" hidden="1" x14ac:dyDescent="0.15">
      <c r="B183" s="15" t="s">
        <v>36</v>
      </c>
    </row>
    <row r="184" spans="1:14" hidden="1" x14ac:dyDescent="0.15">
      <c r="B184" s="15" t="s">
        <v>37</v>
      </c>
    </row>
    <row r="185" spans="1:14" hidden="1" x14ac:dyDescent="0.15">
      <c r="B185" s="15" t="s">
        <v>38</v>
      </c>
      <c r="F185" s="1">
        <v>0.44</v>
      </c>
    </row>
    <row r="186" spans="1:14" ht="21" hidden="1" x14ac:dyDescent="0.15">
      <c r="B186" s="15" t="s">
        <v>39</v>
      </c>
    </row>
    <row r="187" spans="1:14" ht="21" hidden="1" x14ac:dyDescent="0.15">
      <c r="B187" s="15" t="s">
        <v>40</v>
      </c>
      <c r="C187" s="16">
        <v>0.25</v>
      </c>
      <c r="F187" s="1">
        <v>0.25</v>
      </c>
      <c r="K187" s="1" t="s">
        <v>41</v>
      </c>
      <c r="L187" s="1" t="s">
        <v>42</v>
      </c>
    </row>
    <row r="188" spans="1:14" hidden="1" x14ac:dyDescent="0.15">
      <c r="B188" s="15" t="s">
        <v>43</v>
      </c>
    </row>
    <row r="189" spans="1:14" ht="21" hidden="1" x14ac:dyDescent="0.15">
      <c r="B189" s="15" t="s">
        <v>44</v>
      </c>
    </row>
    <row r="190" spans="1:14" hidden="1" x14ac:dyDescent="0.15">
      <c r="B190" s="15" t="s">
        <v>45</v>
      </c>
    </row>
    <row r="191" spans="1:14" hidden="1" x14ac:dyDescent="0.15">
      <c r="B191" s="15" t="s">
        <v>46</v>
      </c>
      <c r="C191" s="1">
        <v>100</v>
      </c>
      <c r="F191" s="13">
        <v>12.44</v>
      </c>
      <c r="L191" s="5" t="s">
        <v>47</v>
      </c>
    </row>
    <row r="192" spans="1:14" hidden="1" x14ac:dyDescent="0.15">
      <c r="B192" s="15" t="s">
        <v>48</v>
      </c>
      <c r="C192" s="1">
        <v>100</v>
      </c>
      <c r="F192" s="13">
        <v>12.44</v>
      </c>
      <c r="L192" s="5" t="s">
        <v>49</v>
      </c>
    </row>
    <row r="193" spans="1:14" hidden="1" x14ac:dyDescent="0.15">
      <c r="B193" s="15" t="s">
        <v>50</v>
      </c>
      <c r="F193" s="13" t="s">
        <v>412</v>
      </c>
      <c r="L193" s="5" t="s">
        <v>51</v>
      </c>
    </row>
    <row r="194" spans="1:14" hidden="1" x14ac:dyDescent="0.15">
      <c r="B194" s="15" t="s">
        <v>52</v>
      </c>
      <c r="C194" s="1">
        <v>65</v>
      </c>
      <c r="F194" s="13">
        <v>8.09</v>
      </c>
      <c r="L194" s="5" t="s">
        <v>53</v>
      </c>
    </row>
    <row r="195" spans="1:14" hidden="1" x14ac:dyDescent="0.15">
      <c r="B195" s="15" t="s">
        <v>54</v>
      </c>
      <c r="C195" s="1">
        <v>65</v>
      </c>
      <c r="F195" s="13">
        <v>8.09</v>
      </c>
      <c r="L195" s="5" t="s">
        <v>55</v>
      </c>
    </row>
    <row r="196" spans="1:14" hidden="1" x14ac:dyDescent="0.15">
      <c r="B196" s="15" t="s">
        <v>56</v>
      </c>
      <c r="F196" s="13" t="s">
        <v>412</v>
      </c>
      <c r="L196" s="5" t="s">
        <v>57</v>
      </c>
    </row>
    <row r="197" spans="1:14" x14ac:dyDescent="0.15">
      <c r="A197" s="17"/>
      <c r="B197" s="17"/>
      <c r="C197" s="17"/>
      <c r="D197" s="17"/>
      <c r="E197" s="17"/>
      <c r="F197" s="17"/>
      <c r="G197" s="17"/>
      <c r="H197" s="17"/>
      <c r="I197" s="17"/>
      <c r="J197" s="17"/>
    </row>
    <row r="198" spans="1:14" x14ac:dyDescent="0.15">
      <c r="A198" s="46" t="s">
        <v>76</v>
      </c>
      <c r="B198" s="41" t="s">
        <v>77</v>
      </c>
      <c r="C198" s="47">
        <v>0.2</v>
      </c>
      <c r="D198" s="12">
        <v>560.02</v>
      </c>
      <c r="E198" s="12">
        <v>30.89</v>
      </c>
      <c r="F198" s="48">
        <v>112</v>
      </c>
      <c r="G198" s="48">
        <v>67.790000000000006</v>
      </c>
      <c r="H198" s="12">
        <v>6.18</v>
      </c>
      <c r="I198" s="14">
        <v>32.159999999999997</v>
      </c>
      <c r="J198" s="14">
        <v>6.4320000000000004</v>
      </c>
      <c r="K198" s="1" t="s">
        <v>31</v>
      </c>
      <c r="L198" s="1" t="s">
        <v>32</v>
      </c>
      <c r="N198" s="48">
        <v>38.03</v>
      </c>
    </row>
    <row r="199" spans="1:14" ht="44.1" customHeight="1" x14ac:dyDescent="0.15">
      <c r="A199" s="47"/>
      <c r="B199" s="47"/>
      <c r="C199" s="47"/>
      <c r="D199" s="13">
        <v>338.97</v>
      </c>
      <c r="E199" s="13">
        <v>0.43</v>
      </c>
      <c r="F199" s="48"/>
      <c r="G199" s="48"/>
      <c r="H199" s="13">
        <v>0.09</v>
      </c>
      <c r="I199" s="1">
        <v>0.03</v>
      </c>
      <c r="J199" s="1">
        <v>6.0000000000000001E-3</v>
      </c>
      <c r="K199" s="1" t="s">
        <v>33</v>
      </c>
      <c r="L199" s="1" t="s">
        <v>34</v>
      </c>
      <c r="N199" s="48"/>
    </row>
    <row r="200" spans="1:14" hidden="1" x14ac:dyDescent="0.15">
      <c r="B200" s="15" t="s">
        <v>35</v>
      </c>
      <c r="F200" s="1">
        <v>67.790000000000006</v>
      </c>
    </row>
    <row r="201" spans="1:14" hidden="1" x14ac:dyDescent="0.15">
      <c r="B201" s="15" t="s">
        <v>36</v>
      </c>
      <c r="F201" s="1">
        <v>6.18</v>
      </c>
    </row>
    <row r="202" spans="1:14" hidden="1" x14ac:dyDescent="0.15">
      <c r="B202" s="15" t="s">
        <v>37</v>
      </c>
      <c r="F202" s="1">
        <v>0.09</v>
      </c>
    </row>
    <row r="203" spans="1:14" hidden="1" x14ac:dyDescent="0.15">
      <c r="B203" s="15" t="s">
        <v>38</v>
      </c>
      <c r="F203" s="1">
        <v>38.03</v>
      </c>
    </row>
    <row r="204" spans="1:14" ht="21" hidden="1" x14ac:dyDescent="0.15">
      <c r="B204" s="15" t="s">
        <v>39</v>
      </c>
    </row>
    <row r="205" spans="1:14" ht="21" hidden="1" x14ac:dyDescent="0.15">
      <c r="B205" s="15" t="s">
        <v>40</v>
      </c>
      <c r="C205" s="16">
        <v>6.78</v>
      </c>
      <c r="F205" s="1">
        <v>1.36</v>
      </c>
      <c r="K205" s="1" t="s">
        <v>41</v>
      </c>
      <c r="L205" s="1" t="s">
        <v>42</v>
      </c>
    </row>
    <row r="206" spans="1:14" hidden="1" x14ac:dyDescent="0.15">
      <c r="B206" s="15" t="s">
        <v>43</v>
      </c>
    </row>
    <row r="207" spans="1:14" ht="21" hidden="1" x14ac:dyDescent="0.15">
      <c r="B207" s="15" t="s">
        <v>44</v>
      </c>
    </row>
    <row r="208" spans="1:14" hidden="1" x14ac:dyDescent="0.15">
      <c r="B208" s="15" t="s">
        <v>45</v>
      </c>
    </row>
    <row r="209" spans="1:14" hidden="1" x14ac:dyDescent="0.15">
      <c r="B209" s="15" t="s">
        <v>46</v>
      </c>
      <c r="C209" s="1">
        <v>100</v>
      </c>
      <c r="F209" s="13">
        <v>67.88</v>
      </c>
      <c r="L209" s="5" t="s">
        <v>47</v>
      </c>
    </row>
    <row r="210" spans="1:14" hidden="1" x14ac:dyDescent="0.15">
      <c r="B210" s="15" t="s">
        <v>48</v>
      </c>
      <c r="C210" s="1">
        <v>100</v>
      </c>
      <c r="F210" s="13">
        <v>67.790000000000006</v>
      </c>
      <c r="L210" s="5" t="s">
        <v>49</v>
      </c>
    </row>
    <row r="211" spans="1:14" hidden="1" x14ac:dyDescent="0.15">
      <c r="B211" s="15" t="s">
        <v>50</v>
      </c>
      <c r="C211" s="1">
        <v>100</v>
      </c>
      <c r="F211" s="13">
        <v>0.09</v>
      </c>
      <c r="L211" s="5" t="s">
        <v>51</v>
      </c>
    </row>
    <row r="212" spans="1:14" hidden="1" x14ac:dyDescent="0.15">
      <c r="B212" s="15" t="s">
        <v>52</v>
      </c>
      <c r="C212" s="1">
        <v>65</v>
      </c>
      <c r="F212" s="13">
        <v>44.12</v>
      </c>
      <c r="L212" s="5" t="s">
        <v>53</v>
      </c>
    </row>
    <row r="213" spans="1:14" hidden="1" x14ac:dyDescent="0.15">
      <c r="B213" s="15" t="s">
        <v>54</v>
      </c>
      <c r="C213" s="1">
        <v>65</v>
      </c>
      <c r="F213" s="13">
        <v>44.07</v>
      </c>
      <c r="L213" s="5" t="s">
        <v>55</v>
      </c>
    </row>
    <row r="214" spans="1:14" hidden="1" x14ac:dyDescent="0.15">
      <c r="B214" s="15" t="s">
        <v>56</v>
      </c>
      <c r="C214" s="1">
        <v>65</v>
      </c>
      <c r="F214" s="13">
        <v>0.06</v>
      </c>
      <c r="L214" s="5" t="s">
        <v>57</v>
      </c>
    </row>
    <row r="215" spans="1:14" x14ac:dyDescent="0.15">
      <c r="A215" s="17"/>
      <c r="B215" s="17"/>
      <c r="C215" s="17"/>
      <c r="D215" s="17"/>
      <c r="E215" s="17"/>
      <c r="F215" s="17"/>
      <c r="G215" s="17"/>
      <c r="H215" s="17"/>
      <c r="I215" s="17"/>
      <c r="J215" s="17"/>
    </row>
    <row r="216" spans="1:14" x14ac:dyDescent="0.15">
      <c r="A216" s="46" t="s">
        <v>78</v>
      </c>
      <c r="B216" s="41" t="s">
        <v>79</v>
      </c>
      <c r="C216" s="47">
        <v>1</v>
      </c>
      <c r="D216" s="12">
        <v>12.88</v>
      </c>
      <c r="E216" s="12">
        <v>0</v>
      </c>
      <c r="F216" s="48">
        <v>12.88</v>
      </c>
      <c r="G216" s="48">
        <v>12.44</v>
      </c>
      <c r="H216" s="12">
        <v>0</v>
      </c>
      <c r="I216" s="14">
        <v>1.1200000000000001</v>
      </c>
      <c r="J216" s="14">
        <v>1.1200000000000001</v>
      </c>
      <c r="K216" s="1" t="s">
        <v>31</v>
      </c>
      <c r="L216" s="1" t="s">
        <v>32</v>
      </c>
      <c r="N216" s="48">
        <v>0.44</v>
      </c>
    </row>
    <row r="217" spans="1:14" ht="33" customHeight="1" x14ac:dyDescent="0.15">
      <c r="A217" s="47"/>
      <c r="B217" s="47"/>
      <c r="C217" s="47"/>
      <c r="D217" s="13">
        <v>12.44</v>
      </c>
      <c r="E217" s="13">
        <v>0</v>
      </c>
      <c r="F217" s="48"/>
      <c r="G217" s="48"/>
      <c r="H217" s="13">
        <v>0</v>
      </c>
      <c r="J217" s="1">
        <v>0</v>
      </c>
      <c r="K217" s="1" t="s">
        <v>33</v>
      </c>
      <c r="L217" s="1" t="s">
        <v>34</v>
      </c>
      <c r="N217" s="48"/>
    </row>
    <row r="218" spans="1:14" hidden="1" x14ac:dyDescent="0.15">
      <c r="B218" s="15" t="s">
        <v>35</v>
      </c>
      <c r="F218" s="1">
        <v>12.44</v>
      </c>
    </row>
    <row r="219" spans="1:14" hidden="1" x14ac:dyDescent="0.15">
      <c r="B219" s="15" t="s">
        <v>36</v>
      </c>
    </row>
    <row r="220" spans="1:14" hidden="1" x14ac:dyDescent="0.15">
      <c r="B220" s="15" t="s">
        <v>37</v>
      </c>
    </row>
    <row r="221" spans="1:14" hidden="1" x14ac:dyDescent="0.15">
      <c r="B221" s="15" t="s">
        <v>38</v>
      </c>
      <c r="F221" s="1">
        <v>0.44</v>
      </c>
    </row>
    <row r="222" spans="1:14" ht="21" hidden="1" x14ac:dyDescent="0.15">
      <c r="B222" s="15" t="s">
        <v>39</v>
      </c>
    </row>
    <row r="223" spans="1:14" ht="21" hidden="1" x14ac:dyDescent="0.15">
      <c r="B223" s="15" t="s">
        <v>40</v>
      </c>
      <c r="C223" s="16">
        <v>0.25</v>
      </c>
      <c r="F223" s="1">
        <v>0.25</v>
      </c>
      <c r="K223" s="1" t="s">
        <v>41</v>
      </c>
      <c r="L223" s="1" t="s">
        <v>42</v>
      </c>
    </row>
    <row r="224" spans="1:14" hidden="1" x14ac:dyDescent="0.15">
      <c r="B224" s="15" t="s">
        <v>43</v>
      </c>
    </row>
    <row r="225" spans="1:14" ht="21" hidden="1" x14ac:dyDescent="0.15">
      <c r="B225" s="15" t="s">
        <v>44</v>
      </c>
    </row>
    <row r="226" spans="1:14" hidden="1" x14ac:dyDescent="0.15">
      <c r="B226" s="15" t="s">
        <v>45</v>
      </c>
    </row>
    <row r="227" spans="1:14" hidden="1" x14ac:dyDescent="0.15">
      <c r="B227" s="15" t="s">
        <v>46</v>
      </c>
      <c r="C227" s="1">
        <v>100</v>
      </c>
      <c r="F227" s="13">
        <v>12.44</v>
      </c>
      <c r="L227" s="5" t="s">
        <v>47</v>
      </c>
    </row>
    <row r="228" spans="1:14" hidden="1" x14ac:dyDescent="0.15">
      <c r="B228" s="15" t="s">
        <v>48</v>
      </c>
      <c r="C228" s="1">
        <v>100</v>
      </c>
      <c r="F228" s="13">
        <v>12.44</v>
      </c>
      <c r="L228" s="5" t="s">
        <v>49</v>
      </c>
    </row>
    <row r="229" spans="1:14" hidden="1" x14ac:dyDescent="0.15">
      <c r="B229" s="15" t="s">
        <v>50</v>
      </c>
      <c r="F229" s="13" t="s">
        <v>412</v>
      </c>
      <c r="L229" s="5" t="s">
        <v>51</v>
      </c>
    </row>
    <row r="230" spans="1:14" hidden="1" x14ac:dyDescent="0.15">
      <c r="B230" s="15" t="s">
        <v>52</v>
      </c>
      <c r="C230" s="1">
        <v>65</v>
      </c>
      <c r="F230" s="13">
        <v>8.09</v>
      </c>
      <c r="L230" s="5" t="s">
        <v>53</v>
      </c>
    </row>
    <row r="231" spans="1:14" hidden="1" x14ac:dyDescent="0.15">
      <c r="B231" s="15" t="s">
        <v>54</v>
      </c>
      <c r="C231" s="1">
        <v>65</v>
      </c>
      <c r="F231" s="13">
        <v>8.09</v>
      </c>
      <c r="L231" s="5" t="s">
        <v>55</v>
      </c>
    </row>
    <row r="232" spans="1:14" hidden="1" x14ac:dyDescent="0.15">
      <c r="B232" s="15" t="s">
        <v>56</v>
      </c>
      <c r="F232" s="13" t="s">
        <v>412</v>
      </c>
      <c r="L232" s="5" t="s">
        <v>57</v>
      </c>
    </row>
    <row r="233" spans="1:14" x14ac:dyDescent="0.15">
      <c r="A233" s="17"/>
      <c r="B233" s="17"/>
      <c r="C233" s="17"/>
      <c r="D233" s="17"/>
      <c r="E233" s="17"/>
      <c r="F233" s="17"/>
      <c r="G233" s="17"/>
      <c r="H233" s="17"/>
      <c r="I233" s="17"/>
      <c r="J233" s="17"/>
    </row>
    <row r="234" spans="1:14" x14ac:dyDescent="0.15">
      <c r="A234" s="46" t="s">
        <v>80</v>
      </c>
      <c r="B234" s="41" t="s">
        <v>81</v>
      </c>
      <c r="C234" s="47">
        <v>0.1</v>
      </c>
      <c r="D234" s="12">
        <v>244.7</v>
      </c>
      <c r="E234" s="12">
        <v>71.16</v>
      </c>
      <c r="F234" s="48">
        <v>24.47</v>
      </c>
      <c r="G234" s="48">
        <v>15.64</v>
      </c>
      <c r="H234" s="12">
        <v>7.12</v>
      </c>
      <c r="I234" s="14">
        <v>15.2</v>
      </c>
      <c r="J234" s="14">
        <v>1.52</v>
      </c>
      <c r="K234" s="1" t="s">
        <v>31</v>
      </c>
      <c r="L234" s="1" t="s">
        <v>32</v>
      </c>
      <c r="N234" s="48">
        <v>1.71</v>
      </c>
    </row>
    <row r="235" spans="1:14" ht="44.1" customHeight="1" x14ac:dyDescent="0.15">
      <c r="A235" s="47"/>
      <c r="B235" s="47"/>
      <c r="C235" s="47"/>
      <c r="D235" s="13">
        <v>156.41</v>
      </c>
      <c r="E235" s="13">
        <v>0</v>
      </c>
      <c r="F235" s="48"/>
      <c r="G235" s="48"/>
      <c r="H235" s="13">
        <v>0</v>
      </c>
      <c r="J235" s="1">
        <v>0</v>
      </c>
      <c r="K235" s="1" t="s">
        <v>33</v>
      </c>
      <c r="L235" s="1" t="s">
        <v>34</v>
      </c>
      <c r="N235" s="48"/>
    </row>
    <row r="236" spans="1:14" hidden="1" x14ac:dyDescent="0.15">
      <c r="B236" s="15" t="s">
        <v>35</v>
      </c>
      <c r="F236" s="1">
        <v>15.64</v>
      </c>
    </row>
    <row r="237" spans="1:14" hidden="1" x14ac:dyDescent="0.15">
      <c r="B237" s="15" t="s">
        <v>36</v>
      </c>
      <c r="F237" s="1">
        <v>7.12</v>
      </c>
    </row>
    <row r="238" spans="1:14" hidden="1" x14ac:dyDescent="0.15">
      <c r="B238" s="15" t="s">
        <v>37</v>
      </c>
    </row>
    <row r="239" spans="1:14" hidden="1" x14ac:dyDescent="0.15">
      <c r="B239" s="15" t="s">
        <v>38</v>
      </c>
      <c r="F239" s="1">
        <v>1.71</v>
      </c>
    </row>
    <row r="240" spans="1:14" ht="21" hidden="1" x14ac:dyDescent="0.15">
      <c r="B240" s="15" t="s">
        <v>39</v>
      </c>
    </row>
    <row r="241" spans="1:14" ht="21" hidden="1" x14ac:dyDescent="0.15">
      <c r="B241" s="15" t="s">
        <v>40</v>
      </c>
      <c r="C241" s="16">
        <v>3.13</v>
      </c>
      <c r="F241" s="1">
        <v>0.31</v>
      </c>
      <c r="K241" s="1" t="s">
        <v>41</v>
      </c>
      <c r="L241" s="1" t="s">
        <v>42</v>
      </c>
    </row>
    <row r="242" spans="1:14" hidden="1" x14ac:dyDescent="0.15">
      <c r="B242" s="15" t="s">
        <v>43</v>
      </c>
    </row>
    <row r="243" spans="1:14" ht="21" hidden="1" x14ac:dyDescent="0.15">
      <c r="B243" s="15" t="s">
        <v>44</v>
      </c>
    </row>
    <row r="244" spans="1:14" hidden="1" x14ac:dyDescent="0.15">
      <c r="B244" s="15" t="s">
        <v>45</v>
      </c>
    </row>
    <row r="245" spans="1:14" hidden="1" x14ac:dyDescent="0.15">
      <c r="B245" s="15" t="s">
        <v>46</v>
      </c>
      <c r="C245" s="1">
        <v>100</v>
      </c>
      <c r="F245" s="13">
        <v>15.64</v>
      </c>
      <c r="L245" s="5" t="s">
        <v>47</v>
      </c>
    </row>
    <row r="246" spans="1:14" hidden="1" x14ac:dyDescent="0.15">
      <c r="B246" s="15" t="s">
        <v>48</v>
      </c>
      <c r="C246" s="1">
        <v>100</v>
      </c>
      <c r="F246" s="13">
        <v>15.64</v>
      </c>
      <c r="L246" s="5" t="s">
        <v>49</v>
      </c>
    </row>
    <row r="247" spans="1:14" hidden="1" x14ac:dyDescent="0.15">
      <c r="B247" s="15" t="s">
        <v>50</v>
      </c>
      <c r="F247" s="13" t="s">
        <v>412</v>
      </c>
      <c r="L247" s="5" t="s">
        <v>51</v>
      </c>
    </row>
    <row r="248" spans="1:14" hidden="1" x14ac:dyDescent="0.15">
      <c r="B248" s="15" t="s">
        <v>52</v>
      </c>
      <c r="C248" s="1">
        <v>65</v>
      </c>
      <c r="F248" s="13">
        <v>10.17</v>
      </c>
      <c r="L248" s="5" t="s">
        <v>53</v>
      </c>
    </row>
    <row r="249" spans="1:14" hidden="1" x14ac:dyDescent="0.15">
      <c r="B249" s="15" t="s">
        <v>54</v>
      </c>
      <c r="C249" s="1">
        <v>65</v>
      </c>
      <c r="F249" s="13">
        <v>10.17</v>
      </c>
      <c r="L249" s="5" t="s">
        <v>55</v>
      </c>
    </row>
    <row r="250" spans="1:14" hidden="1" x14ac:dyDescent="0.15">
      <c r="B250" s="15" t="s">
        <v>56</v>
      </c>
      <c r="F250" s="13" t="s">
        <v>412</v>
      </c>
      <c r="L250" s="5" t="s">
        <v>57</v>
      </c>
    </row>
    <row r="251" spans="1:14" x14ac:dyDescent="0.15">
      <c r="A251" s="17"/>
      <c r="B251" s="17"/>
      <c r="C251" s="17"/>
      <c r="D251" s="17"/>
      <c r="E251" s="17"/>
      <c r="F251" s="17"/>
      <c r="G251" s="17"/>
      <c r="H251" s="17"/>
      <c r="I251" s="17"/>
      <c r="J251" s="17"/>
    </row>
    <row r="252" spans="1:14" x14ac:dyDescent="0.15">
      <c r="A252" s="46" t="s">
        <v>82</v>
      </c>
      <c r="B252" s="41" t="s">
        <v>83</v>
      </c>
      <c r="C252" s="47">
        <v>0.1</v>
      </c>
      <c r="D252" s="12">
        <v>145.71</v>
      </c>
      <c r="E252" s="12">
        <v>13.39</v>
      </c>
      <c r="F252" s="48">
        <v>14.57</v>
      </c>
      <c r="G252" s="48">
        <v>9.44</v>
      </c>
      <c r="H252" s="12">
        <v>1.34</v>
      </c>
      <c r="I252" s="14">
        <v>8.9600000000000009</v>
      </c>
      <c r="J252" s="14">
        <v>0.89600000000000002</v>
      </c>
      <c r="K252" s="1" t="s">
        <v>31</v>
      </c>
      <c r="L252" s="1" t="s">
        <v>32</v>
      </c>
      <c r="N252" s="48">
        <v>3.79</v>
      </c>
    </row>
    <row r="253" spans="1:14" ht="54.95" customHeight="1" x14ac:dyDescent="0.15">
      <c r="A253" s="47"/>
      <c r="B253" s="47"/>
      <c r="C253" s="47"/>
      <c r="D253" s="13">
        <v>94.44</v>
      </c>
      <c r="E253" s="13">
        <v>0.87</v>
      </c>
      <c r="F253" s="48"/>
      <c r="G253" s="48"/>
      <c r="H253" s="13">
        <v>0.09</v>
      </c>
      <c r="I253" s="1">
        <v>0.06</v>
      </c>
      <c r="J253" s="1">
        <v>6.0000000000000001E-3</v>
      </c>
      <c r="K253" s="1" t="s">
        <v>33</v>
      </c>
      <c r="L253" s="1" t="s">
        <v>34</v>
      </c>
      <c r="N253" s="48"/>
    </row>
    <row r="254" spans="1:14" hidden="1" x14ac:dyDescent="0.15">
      <c r="B254" s="15" t="s">
        <v>35</v>
      </c>
      <c r="F254" s="1">
        <v>9.44</v>
      </c>
    </row>
    <row r="255" spans="1:14" hidden="1" x14ac:dyDescent="0.15">
      <c r="B255" s="15" t="s">
        <v>36</v>
      </c>
      <c r="F255" s="1">
        <v>1.34</v>
      </c>
    </row>
    <row r="256" spans="1:14" hidden="1" x14ac:dyDescent="0.15">
      <c r="B256" s="15" t="s">
        <v>37</v>
      </c>
      <c r="F256" s="1">
        <v>0.09</v>
      </c>
    </row>
    <row r="257" spans="1:14" hidden="1" x14ac:dyDescent="0.15">
      <c r="B257" s="15" t="s">
        <v>38</v>
      </c>
      <c r="F257" s="1">
        <v>3.79</v>
      </c>
    </row>
    <row r="258" spans="1:14" ht="21" hidden="1" x14ac:dyDescent="0.15">
      <c r="B258" s="15" t="s">
        <v>39</v>
      </c>
    </row>
    <row r="259" spans="1:14" ht="21" hidden="1" x14ac:dyDescent="0.15">
      <c r="B259" s="15" t="s">
        <v>40</v>
      </c>
      <c r="C259" s="16">
        <v>1.89</v>
      </c>
      <c r="F259" s="1">
        <v>0.19</v>
      </c>
      <c r="K259" s="1" t="s">
        <v>41</v>
      </c>
      <c r="L259" s="1" t="s">
        <v>42</v>
      </c>
    </row>
    <row r="260" spans="1:14" hidden="1" x14ac:dyDescent="0.15">
      <c r="B260" s="15" t="s">
        <v>43</v>
      </c>
    </row>
    <row r="261" spans="1:14" ht="21" hidden="1" x14ac:dyDescent="0.15">
      <c r="B261" s="15" t="s">
        <v>44</v>
      </c>
    </row>
    <row r="262" spans="1:14" hidden="1" x14ac:dyDescent="0.15">
      <c r="B262" s="15" t="s">
        <v>45</v>
      </c>
    </row>
    <row r="263" spans="1:14" hidden="1" x14ac:dyDescent="0.15">
      <c r="B263" s="15" t="s">
        <v>46</v>
      </c>
      <c r="C263" s="1">
        <v>100</v>
      </c>
      <c r="F263" s="13">
        <v>9.5299999999999994</v>
      </c>
      <c r="L263" s="5" t="s">
        <v>47</v>
      </c>
    </row>
    <row r="264" spans="1:14" hidden="1" x14ac:dyDescent="0.15">
      <c r="B264" s="15" t="s">
        <v>48</v>
      </c>
      <c r="C264" s="1">
        <v>100</v>
      </c>
      <c r="F264" s="13">
        <v>9.44</v>
      </c>
      <c r="L264" s="5" t="s">
        <v>49</v>
      </c>
    </row>
    <row r="265" spans="1:14" hidden="1" x14ac:dyDescent="0.15">
      <c r="B265" s="15" t="s">
        <v>50</v>
      </c>
      <c r="C265" s="1">
        <v>100</v>
      </c>
      <c r="F265" s="13">
        <v>0.09</v>
      </c>
      <c r="L265" s="5" t="s">
        <v>51</v>
      </c>
    </row>
    <row r="266" spans="1:14" hidden="1" x14ac:dyDescent="0.15">
      <c r="B266" s="15" t="s">
        <v>52</v>
      </c>
      <c r="C266" s="1">
        <v>65</v>
      </c>
      <c r="F266" s="13">
        <v>6.19</v>
      </c>
      <c r="L266" s="5" t="s">
        <v>53</v>
      </c>
    </row>
    <row r="267" spans="1:14" hidden="1" x14ac:dyDescent="0.15">
      <c r="B267" s="15" t="s">
        <v>54</v>
      </c>
      <c r="C267" s="1">
        <v>65</v>
      </c>
      <c r="F267" s="13">
        <v>6.14</v>
      </c>
      <c r="L267" s="5" t="s">
        <v>55</v>
      </c>
    </row>
    <row r="268" spans="1:14" hidden="1" x14ac:dyDescent="0.15">
      <c r="B268" s="15" t="s">
        <v>56</v>
      </c>
      <c r="C268" s="1">
        <v>65</v>
      </c>
      <c r="F268" s="13">
        <v>0.06</v>
      </c>
      <c r="L268" s="5" t="s">
        <v>57</v>
      </c>
    </row>
    <row r="269" spans="1:14" x14ac:dyDescent="0.15">
      <c r="A269" s="17"/>
      <c r="B269" s="17"/>
      <c r="C269" s="17"/>
      <c r="D269" s="17"/>
      <c r="E269" s="17"/>
      <c r="F269" s="17"/>
      <c r="G269" s="17"/>
      <c r="H269" s="17"/>
      <c r="I269" s="17"/>
      <c r="J269" s="17"/>
    </row>
    <row r="270" spans="1:14" x14ac:dyDescent="0.15">
      <c r="A270" s="46" t="s">
        <v>84</v>
      </c>
      <c r="B270" s="41" t="s">
        <v>85</v>
      </c>
      <c r="C270" s="47">
        <v>0.2</v>
      </c>
      <c r="D270" s="12">
        <v>164.35</v>
      </c>
      <c r="E270" s="12">
        <v>0</v>
      </c>
      <c r="F270" s="48">
        <v>32.869999999999997</v>
      </c>
      <c r="G270" s="48">
        <v>30.83</v>
      </c>
      <c r="H270" s="12">
        <v>0</v>
      </c>
      <c r="I270" s="14">
        <v>12.4</v>
      </c>
      <c r="J270" s="14">
        <v>2.48</v>
      </c>
      <c r="K270" s="1" t="s">
        <v>31</v>
      </c>
      <c r="L270" s="1" t="s">
        <v>32</v>
      </c>
      <c r="N270" s="48">
        <v>2.04</v>
      </c>
    </row>
    <row r="271" spans="1:14" ht="44.1" customHeight="1" x14ac:dyDescent="0.15">
      <c r="A271" s="47"/>
      <c r="B271" s="47"/>
      <c r="C271" s="47"/>
      <c r="D271" s="13">
        <v>154.13</v>
      </c>
      <c r="E271" s="13">
        <v>0</v>
      </c>
      <c r="F271" s="48"/>
      <c r="G271" s="48"/>
      <c r="H271" s="13">
        <v>0</v>
      </c>
      <c r="J271" s="1">
        <v>0</v>
      </c>
      <c r="K271" s="1" t="s">
        <v>33</v>
      </c>
      <c r="L271" s="1" t="s">
        <v>34</v>
      </c>
      <c r="N271" s="48"/>
    </row>
    <row r="272" spans="1:14" hidden="1" x14ac:dyDescent="0.15">
      <c r="B272" s="15" t="s">
        <v>35</v>
      </c>
      <c r="F272" s="1">
        <v>30.83</v>
      </c>
    </row>
    <row r="273" spans="1:18" hidden="1" x14ac:dyDescent="0.15">
      <c r="B273" s="15" t="s">
        <v>36</v>
      </c>
    </row>
    <row r="274" spans="1:18" hidden="1" x14ac:dyDescent="0.15">
      <c r="B274" s="15" t="s">
        <v>37</v>
      </c>
    </row>
    <row r="275" spans="1:18" hidden="1" x14ac:dyDescent="0.15">
      <c r="B275" s="15" t="s">
        <v>38</v>
      </c>
      <c r="F275" s="1">
        <v>2.04</v>
      </c>
    </row>
    <row r="276" spans="1:18" ht="21" hidden="1" x14ac:dyDescent="0.15">
      <c r="B276" s="15" t="s">
        <v>39</v>
      </c>
    </row>
    <row r="277" spans="1:18" ht="21" hidden="1" x14ac:dyDescent="0.15">
      <c r="B277" s="15" t="s">
        <v>40</v>
      </c>
      <c r="C277" s="16">
        <v>3.08</v>
      </c>
      <c r="F277" s="1">
        <v>0.62</v>
      </c>
      <c r="K277" s="1" t="s">
        <v>41</v>
      </c>
      <c r="L277" s="1" t="s">
        <v>42</v>
      </c>
    </row>
    <row r="278" spans="1:18" hidden="1" x14ac:dyDescent="0.15">
      <c r="B278" s="15" t="s">
        <v>43</v>
      </c>
    </row>
    <row r="279" spans="1:18" ht="21" hidden="1" x14ac:dyDescent="0.15">
      <c r="B279" s="15" t="s">
        <v>44</v>
      </c>
    </row>
    <row r="280" spans="1:18" hidden="1" x14ac:dyDescent="0.15">
      <c r="B280" s="15" t="s">
        <v>45</v>
      </c>
    </row>
    <row r="281" spans="1:18" hidden="1" x14ac:dyDescent="0.15">
      <c r="B281" s="15" t="s">
        <v>46</v>
      </c>
      <c r="C281" s="1">
        <v>84</v>
      </c>
      <c r="F281" s="13">
        <v>25.9</v>
      </c>
      <c r="L281" s="5" t="s">
        <v>47</v>
      </c>
    </row>
    <row r="282" spans="1:18" hidden="1" x14ac:dyDescent="0.15">
      <c r="B282" s="15" t="s">
        <v>48</v>
      </c>
      <c r="C282" s="1">
        <v>84</v>
      </c>
      <c r="F282" s="13">
        <v>25.89</v>
      </c>
      <c r="L282" s="5" t="s">
        <v>49</v>
      </c>
    </row>
    <row r="283" spans="1:18" hidden="1" x14ac:dyDescent="0.15">
      <c r="B283" s="15" t="s">
        <v>50</v>
      </c>
      <c r="F283" s="13" t="s">
        <v>412</v>
      </c>
      <c r="L283" s="5" t="s">
        <v>51</v>
      </c>
    </row>
    <row r="284" spans="1:18" hidden="1" x14ac:dyDescent="0.15">
      <c r="B284" s="15" t="s">
        <v>52</v>
      </c>
      <c r="C284" s="1">
        <v>60</v>
      </c>
      <c r="F284" s="13">
        <v>18.5</v>
      </c>
      <c r="L284" s="5" t="s">
        <v>53</v>
      </c>
    </row>
    <row r="285" spans="1:18" hidden="1" x14ac:dyDescent="0.15">
      <c r="B285" s="15" t="s">
        <v>54</v>
      </c>
      <c r="C285" s="1">
        <v>60</v>
      </c>
      <c r="F285" s="13">
        <v>18.5</v>
      </c>
      <c r="L285" s="5" t="s">
        <v>55</v>
      </c>
    </row>
    <row r="286" spans="1:18" hidden="1" x14ac:dyDescent="0.15">
      <c r="B286" s="15" t="s">
        <v>56</v>
      </c>
      <c r="F286" s="13" t="s">
        <v>412</v>
      </c>
      <c r="L286" s="5" t="s">
        <v>57</v>
      </c>
    </row>
    <row r="287" spans="1:18" x14ac:dyDescent="0.15">
      <c r="A287" s="17"/>
      <c r="B287" s="17"/>
      <c r="C287" s="17"/>
      <c r="D287" s="17"/>
      <c r="E287" s="17"/>
      <c r="F287" s="17"/>
      <c r="G287" s="17"/>
      <c r="H287" s="17"/>
      <c r="I287" s="17"/>
      <c r="J287" s="17"/>
    </row>
    <row r="288" spans="1:18" x14ac:dyDescent="0.15">
      <c r="B288" s="18" t="s">
        <v>86</v>
      </c>
      <c r="C288" s="50"/>
      <c r="F288" s="51">
        <v>1056.93</v>
      </c>
      <c r="G288" s="51">
        <v>639.20000000000005</v>
      </c>
      <c r="H288" s="21">
        <v>144.25</v>
      </c>
      <c r="I288" s="47"/>
      <c r="J288" s="22">
        <v>58.725299999999997</v>
      </c>
      <c r="N288" s="51">
        <v>273.48</v>
      </c>
      <c r="R288" s="52">
        <v>0</v>
      </c>
    </row>
    <row r="289" spans="2:18" x14ac:dyDescent="0.15">
      <c r="C289" s="50"/>
      <c r="F289" s="51"/>
      <c r="G289" s="51"/>
      <c r="H289" s="20">
        <v>7.53</v>
      </c>
      <c r="I289" s="47"/>
      <c r="J289" s="7">
        <v>0.58479999999999999</v>
      </c>
      <c r="N289" s="51"/>
      <c r="R289" s="52"/>
    </row>
    <row r="290" spans="2:18" hidden="1" x14ac:dyDescent="0.15">
      <c r="B290" s="18" t="s">
        <v>87</v>
      </c>
      <c r="F290" s="20">
        <v>0</v>
      </c>
      <c r="G290" s="20">
        <v>0</v>
      </c>
      <c r="H290" s="20">
        <v>0</v>
      </c>
      <c r="J290" s="7">
        <v>0</v>
      </c>
      <c r="N290" s="20">
        <v>0</v>
      </c>
      <c r="R290" s="23">
        <v>0</v>
      </c>
    </row>
    <row r="291" spans="2:18" hidden="1" x14ac:dyDescent="0.15">
      <c r="B291" s="18" t="s">
        <v>88</v>
      </c>
      <c r="F291" s="20">
        <v>0</v>
      </c>
      <c r="G291" s="20"/>
      <c r="H291" s="20"/>
      <c r="J291" s="7"/>
      <c r="N291" s="20"/>
      <c r="R291" s="23"/>
    </row>
    <row r="292" spans="2:18" hidden="1" x14ac:dyDescent="0.15">
      <c r="B292" s="18" t="s">
        <v>89</v>
      </c>
      <c r="F292" s="20">
        <v>0</v>
      </c>
      <c r="G292" s="20"/>
      <c r="H292" s="20"/>
      <c r="J292" s="7"/>
      <c r="N292" s="20"/>
      <c r="R292" s="23"/>
    </row>
    <row r="293" spans="2:18" hidden="1" x14ac:dyDescent="0.15">
      <c r="B293" s="18" t="s">
        <v>90</v>
      </c>
      <c r="F293" s="20">
        <v>0</v>
      </c>
      <c r="G293" s="20"/>
      <c r="H293" s="20"/>
      <c r="J293" s="7"/>
      <c r="N293" s="20"/>
      <c r="R293" s="23"/>
    </row>
    <row r="294" spans="2:18" hidden="1" x14ac:dyDescent="0.15">
      <c r="B294" s="18" t="s">
        <v>91</v>
      </c>
      <c r="F294" s="20">
        <v>0</v>
      </c>
      <c r="G294" s="20"/>
      <c r="H294" s="20"/>
      <c r="J294" s="7"/>
      <c r="N294" s="20"/>
      <c r="R294" s="23"/>
    </row>
    <row r="295" spans="2:18" hidden="1" x14ac:dyDescent="0.15">
      <c r="B295" s="18" t="s">
        <v>92</v>
      </c>
      <c r="F295" s="20">
        <v>0</v>
      </c>
      <c r="G295" s="20"/>
      <c r="H295" s="20"/>
      <c r="J295" s="7"/>
      <c r="N295" s="20"/>
      <c r="R295" s="23"/>
    </row>
    <row r="296" spans="2:18" hidden="1" x14ac:dyDescent="0.15">
      <c r="B296" s="18" t="s">
        <v>93</v>
      </c>
      <c r="F296" s="20">
        <v>0</v>
      </c>
      <c r="G296" s="20"/>
      <c r="H296" s="20"/>
      <c r="J296" s="7"/>
      <c r="N296" s="20"/>
      <c r="R296" s="23"/>
    </row>
    <row r="297" spans="2:18" hidden="1" x14ac:dyDescent="0.15">
      <c r="B297" s="18" t="s">
        <v>94</v>
      </c>
      <c r="F297" s="20">
        <v>0</v>
      </c>
      <c r="G297" s="20"/>
      <c r="H297" s="20"/>
      <c r="J297" s="7"/>
      <c r="N297" s="20"/>
      <c r="R297" s="23"/>
    </row>
    <row r="298" spans="2:18" hidden="1" x14ac:dyDescent="0.15">
      <c r="B298" s="18" t="s">
        <v>95</v>
      </c>
      <c r="F298" s="20">
        <v>0</v>
      </c>
      <c r="G298" s="20"/>
      <c r="H298" s="20"/>
      <c r="J298" s="7"/>
      <c r="N298" s="20"/>
      <c r="R298" s="23"/>
    </row>
    <row r="299" spans="2:18" hidden="1" x14ac:dyDescent="0.15">
      <c r="B299" s="18" t="s">
        <v>96</v>
      </c>
      <c r="F299" s="20">
        <v>0</v>
      </c>
      <c r="G299" s="20"/>
      <c r="H299" s="20"/>
      <c r="J299" s="7"/>
      <c r="N299" s="20"/>
      <c r="R299" s="23"/>
    </row>
    <row r="300" spans="2:18" x14ac:dyDescent="0.15">
      <c r="B300" s="18" t="s">
        <v>97</v>
      </c>
      <c r="C300" s="50"/>
      <c r="F300" s="51">
        <v>1056.93</v>
      </c>
      <c r="G300" s="51">
        <v>639.20000000000005</v>
      </c>
      <c r="H300" s="21">
        <v>144.25</v>
      </c>
      <c r="I300" s="47"/>
      <c r="J300" s="22">
        <v>58.725299999999997</v>
      </c>
      <c r="N300" s="51">
        <v>273.48</v>
      </c>
      <c r="R300" s="52">
        <v>0</v>
      </c>
    </row>
    <row r="301" spans="2:18" x14ac:dyDescent="0.15">
      <c r="C301" s="50"/>
      <c r="F301" s="51"/>
      <c r="G301" s="51"/>
      <c r="H301" s="20">
        <v>7.53</v>
      </c>
      <c r="I301" s="47"/>
      <c r="J301" s="7">
        <v>0.58479999999999999</v>
      </c>
      <c r="N301" s="51"/>
      <c r="R301" s="52"/>
    </row>
    <row r="302" spans="2:18" hidden="1" x14ac:dyDescent="0.15">
      <c r="B302" s="18" t="s">
        <v>98</v>
      </c>
      <c r="F302" s="20"/>
      <c r="G302" s="20"/>
      <c r="H302" s="20"/>
      <c r="J302" s="7"/>
      <c r="N302" s="20"/>
      <c r="R302" s="23"/>
    </row>
    <row r="303" spans="2:18" hidden="1" x14ac:dyDescent="0.15">
      <c r="B303" s="18" t="s">
        <v>99</v>
      </c>
      <c r="F303" s="20"/>
      <c r="G303" s="20">
        <v>0</v>
      </c>
      <c r="H303" s="20"/>
      <c r="J303" s="7"/>
      <c r="N303" s="20"/>
      <c r="R303" s="23"/>
    </row>
    <row r="304" spans="2:18" hidden="1" x14ac:dyDescent="0.15">
      <c r="B304" s="18" t="s">
        <v>100</v>
      </c>
      <c r="F304" s="20">
        <v>0</v>
      </c>
      <c r="G304" s="20"/>
      <c r="H304" s="20"/>
      <c r="J304" s="7"/>
      <c r="N304" s="20"/>
      <c r="R304" s="23"/>
    </row>
    <row r="305" spans="2:18" ht="21" hidden="1" x14ac:dyDescent="0.15">
      <c r="B305" s="18" t="s">
        <v>101</v>
      </c>
      <c r="F305" s="20">
        <v>0</v>
      </c>
      <c r="G305" s="20"/>
      <c r="H305" s="20"/>
      <c r="J305" s="7"/>
      <c r="N305" s="20"/>
      <c r="R305" s="23"/>
    </row>
    <row r="306" spans="2:18" hidden="1" x14ac:dyDescent="0.15">
      <c r="B306" s="18" t="s">
        <v>102</v>
      </c>
      <c r="F306" s="20">
        <v>0</v>
      </c>
      <c r="G306" s="20"/>
      <c r="H306" s="20"/>
      <c r="J306" s="7"/>
      <c r="N306" s="20"/>
      <c r="R306" s="23"/>
    </row>
    <row r="307" spans="2:18" ht="21" x14ac:dyDescent="0.15">
      <c r="B307" s="18" t="s">
        <v>103</v>
      </c>
      <c r="C307" s="19"/>
      <c r="F307" s="20">
        <v>640.65</v>
      </c>
      <c r="G307" s="20"/>
      <c r="H307" s="20"/>
      <c r="J307" s="7"/>
      <c r="N307" s="20"/>
      <c r="R307" s="23"/>
    </row>
    <row r="308" spans="2:18" ht="21" x14ac:dyDescent="0.15">
      <c r="B308" s="18" t="s">
        <v>104</v>
      </c>
      <c r="C308" s="19"/>
      <c r="F308" s="20">
        <v>418.85</v>
      </c>
      <c r="G308" s="20"/>
      <c r="H308" s="20"/>
      <c r="J308" s="7"/>
      <c r="N308" s="20"/>
      <c r="R308" s="23"/>
    </row>
    <row r="309" spans="2:18" hidden="1" x14ac:dyDescent="0.15">
      <c r="B309" s="18" t="s">
        <v>95</v>
      </c>
      <c r="F309" s="20">
        <v>0</v>
      </c>
      <c r="G309" s="20"/>
      <c r="H309" s="20"/>
      <c r="J309" s="7"/>
      <c r="N309" s="20"/>
      <c r="R309" s="23"/>
    </row>
    <row r="310" spans="2:18" x14ac:dyDescent="0.15">
      <c r="B310" s="18" t="s">
        <v>105</v>
      </c>
      <c r="C310" s="19"/>
      <c r="F310" s="20">
        <v>2116.4299999999998</v>
      </c>
      <c r="G310" s="20"/>
      <c r="H310" s="20"/>
      <c r="J310" s="7"/>
      <c r="N310" s="20"/>
      <c r="R310" s="23"/>
    </row>
    <row r="311" spans="2:18" hidden="1" x14ac:dyDescent="0.15">
      <c r="B311" s="18" t="s">
        <v>106</v>
      </c>
      <c r="F311" s="20">
        <v>0</v>
      </c>
      <c r="G311" s="20">
        <v>0</v>
      </c>
      <c r="H311" s="20">
        <v>0</v>
      </c>
      <c r="J311" s="7">
        <v>0</v>
      </c>
      <c r="N311" s="20">
        <v>0</v>
      </c>
      <c r="R311" s="23">
        <v>0</v>
      </c>
    </row>
    <row r="312" spans="2:18" hidden="1" x14ac:dyDescent="0.15">
      <c r="B312" s="18" t="s">
        <v>98</v>
      </c>
      <c r="F312" s="20"/>
      <c r="G312" s="20"/>
      <c r="H312" s="20"/>
      <c r="J312" s="7"/>
      <c r="N312" s="20"/>
      <c r="R312" s="23"/>
    </row>
    <row r="313" spans="2:18" hidden="1" x14ac:dyDescent="0.15">
      <c r="B313" s="18" t="s">
        <v>107</v>
      </c>
      <c r="F313" s="20">
        <v>0</v>
      </c>
      <c r="G313" s="20"/>
      <c r="H313" s="20"/>
      <c r="J313" s="7"/>
      <c r="N313" s="20"/>
      <c r="R313" s="23"/>
    </row>
    <row r="314" spans="2:18" hidden="1" x14ac:dyDescent="0.15">
      <c r="B314" s="18" t="s">
        <v>102</v>
      </c>
      <c r="F314" s="20">
        <v>0</v>
      </c>
      <c r="G314" s="20"/>
      <c r="H314" s="20"/>
      <c r="J314" s="7"/>
      <c r="N314" s="20"/>
      <c r="R314" s="23"/>
    </row>
    <row r="315" spans="2:18" hidden="1" x14ac:dyDescent="0.15">
      <c r="B315" s="18" t="s">
        <v>108</v>
      </c>
      <c r="F315" s="20">
        <v>0</v>
      </c>
      <c r="G315" s="20"/>
      <c r="H315" s="20"/>
      <c r="J315" s="7"/>
      <c r="N315" s="20"/>
      <c r="R315" s="23"/>
    </row>
    <row r="316" spans="2:18" hidden="1" x14ac:dyDescent="0.15">
      <c r="B316" s="18" t="s">
        <v>109</v>
      </c>
      <c r="F316" s="20">
        <v>0</v>
      </c>
      <c r="G316" s="20"/>
      <c r="H316" s="20"/>
      <c r="J316" s="7"/>
      <c r="N316" s="20"/>
      <c r="R316" s="23"/>
    </row>
    <row r="317" spans="2:18" ht="21" hidden="1" x14ac:dyDescent="0.15">
      <c r="B317" s="18" t="s">
        <v>110</v>
      </c>
      <c r="F317" s="20">
        <v>0</v>
      </c>
      <c r="G317" s="20"/>
      <c r="H317" s="20"/>
      <c r="J317" s="7"/>
      <c r="N317" s="20"/>
      <c r="R317" s="23"/>
    </row>
    <row r="318" spans="2:18" hidden="1" x14ac:dyDescent="0.15">
      <c r="B318" s="18" t="s">
        <v>111</v>
      </c>
      <c r="F318" s="20">
        <v>0</v>
      </c>
      <c r="G318" s="20">
        <v>0</v>
      </c>
      <c r="H318" s="20">
        <v>0</v>
      </c>
      <c r="J318" s="7">
        <v>0</v>
      </c>
      <c r="N318" s="20">
        <v>0</v>
      </c>
      <c r="R318" s="23">
        <v>0</v>
      </c>
    </row>
    <row r="319" spans="2:18" hidden="1" x14ac:dyDescent="0.15">
      <c r="B319" s="18" t="s">
        <v>102</v>
      </c>
      <c r="F319" s="20">
        <v>0</v>
      </c>
      <c r="G319" s="20"/>
      <c r="H319" s="20"/>
      <c r="J319" s="7"/>
      <c r="N319" s="20"/>
      <c r="R319" s="23"/>
    </row>
    <row r="320" spans="2:18" hidden="1" x14ac:dyDescent="0.15">
      <c r="B320" s="18" t="s">
        <v>108</v>
      </c>
      <c r="F320" s="20">
        <v>0</v>
      </c>
      <c r="G320" s="20"/>
      <c r="H320" s="20"/>
      <c r="J320" s="7"/>
      <c r="N320" s="20"/>
      <c r="R320" s="23"/>
    </row>
    <row r="321" spans="2:18" hidden="1" x14ac:dyDescent="0.15">
      <c r="B321" s="18" t="s">
        <v>109</v>
      </c>
      <c r="F321" s="20">
        <v>0</v>
      </c>
      <c r="G321" s="20"/>
      <c r="H321" s="20"/>
      <c r="J321" s="7"/>
      <c r="N321" s="20"/>
      <c r="R321" s="23"/>
    </row>
    <row r="322" spans="2:18" ht="21" hidden="1" x14ac:dyDescent="0.15">
      <c r="B322" s="18" t="s">
        <v>112</v>
      </c>
      <c r="F322" s="20">
        <v>0</v>
      </c>
      <c r="G322" s="20"/>
      <c r="H322" s="20"/>
      <c r="J322" s="7"/>
      <c r="N322" s="20"/>
      <c r="R322" s="23"/>
    </row>
    <row r="323" spans="2:18" hidden="1" x14ac:dyDescent="0.15">
      <c r="B323" s="18" t="s">
        <v>113</v>
      </c>
      <c r="F323" s="20">
        <v>0</v>
      </c>
      <c r="G323" s="20">
        <v>0</v>
      </c>
      <c r="H323" s="20">
        <v>0</v>
      </c>
      <c r="J323" s="7">
        <v>0</v>
      </c>
      <c r="N323" s="20">
        <v>0</v>
      </c>
      <c r="R323" s="23">
        <v>0</v>
      </c>
    </row>
    <row r="324" spans="2:18" hidden="1" x14ac:dyDescent="0.15">
      <c r="B324" s="18" t="s">
        <v>98</v>
      </c>
      <c r="F324" s="20"/>
      <c r="G324" s="20"/>
      <c r="H324" s="20"/>
      <c r="J324" s="7"/>
      <c r="N324" s="20"/>
      <c r="R324" s="23"/>
    </row>
    <row r="325" spans="2:18" hidden="1" x14ac:dyDescent="0.15">
      <c r="B325" s="18" t="s">
        <v>114</v>
      </c>
      <c r="F325" s="20">
        <v>0</v>
      </c>
      <c r="G325" s="20">
        <v>0</v>
      </c>
      <c r="H325" s="20">
        <v>0</v>
      </c>
      <c r="J325" s="7">
        <v>0</v>
      </c>
      <c r="N325" s="20">
        <v>0</v>
      </c>
      <c r="R325" s="23">
        <v>0</v>
      </c>
    </row>
    <row r="326" spans="2:18" hidden="1" x14ac:dyDescent="0.15">
      <c r="B326" s="18" t="s">
        <v>102</v>
      </c>
      <c r="F326" s="20">
        <v>0</v>
      </c>
      <c r="G326" s="20"/>
      <c r="H326" s="20"/>
      <c r="J326" s="7"/>
      <c r="N326" s="20"/>
      <c r="R326" s="23"/>
    </row>
    <row r="327" spans="2:18" hidden="1" x14ac:dyDescent="0.15">
      <c r="B327" s="18" t="s">
        <v>108</v>
      </c>
      <c r="F327" s="20">
        <v>0</v>
      </c>
      <c r="G327" s="20"/>
      <c r="H327" s="20"/>
      <c r="J327" s="7"/>
      <c r="N327" s="20"/>
      <c r="R327" s="23"/>
    </row>
    <row r="328" spans="2:18" hidden="1" x14ac:dyDescent="0.15">
      <c r="B328" s="18" t="s">
        <v>109</v>
      </c>
      <c r="F328" s="20">
        <v>0</v>
      </c>
      <c r="G328" s="20"/>
      <c r="H328" s="20"/>
      <c r="J328" s="7"/>
      <c r="N328" s="20"/>
      <c r="R328" s="23"/>
    </row>
    <row r="329" spans="2:18" hidden="1" x14ac:dyDescent="0.15">
      <c r="B329" s="18" t="s">
        <v>95</v>
      </c>
      <c r="F329" s="20">
        <v>0</v>
      </c>
      <c r="G329" s="20"/>
      <c r="H329" s="20"/>
      <c r="J329" s="7"/>
      <c r="N329" s="20"/>
      <c r="R329" s="23"/>
    </row>
    <row r="330" spans="2:18" hidden="1" x14ac:dyDescent="0.15">
      <c r="B330" s="18" t="s">
        <v>115</v>
      </c>
      <c r="F330" s="20">
        <v>0</v>
      </c>
      <c r="G330" s="20"/>
      <c r="H330" s="20"/>
      <c r="J330" s="7"/>
      <c r="N330" s="20"/>
      <c r="R330" s="23"/>
    </row>
    <row r="331" spans="2:18" hidden="1" x14ac:dyDescent="0.15">
      <c r="B331" s="18" t="s">
        <v>116</v>
      </c>
      <c r="F331" s="20">
        <v>0</v>
      </c>
      <c r="G331" s="20">
        <v>0</v>
      </c>
      <c r="H331" s="20">
        <v>0</v>
      </c>
      <c r="J331" s="7">
        <v>0</v>
      </c>
      <c r="N331" s="20">
        <v>0</v>
      </c>
      <c r="R331" s="23">
        <v>0</v>
      </c>
    </row>
    <row r="332" spans="2:18" hidden="1" x14ac:dyDescent="0.15">
      <c r="B332" s="18" t="s">
        <v>102</v>
      </c>
      <c r="F332" s="20">
        <v>0</v>
      </c>
      <c r="G332" s="20"/>
      <c r="H332" s="20"/>
      <c r="J332" s="7"/>
      <c r="N332" s="20"/>
      <c r="R332" s="23"/>
    </row>
    <row r="333" spans="2:18" hidden="1" x14ac:dyDescent="0.15">
      <c r="B333" s="18" t="s">
        <v>108</v>
      </c>
      <c r="F333" s="20">
        <v>0</v>
      </c>
      <c r="G333" s="20"/>
      <c r="H333" s="20"/>
      <c r="J333" s="7"/>
      <c r="N333" s="20"/>
      <c r="R333" s="23"/>
    </row>
    <row r="334" spans="2:18" hidden="1" x14ac:dyDescent="0.15">
      <c r="B334" s="18" t="s">
        <v>109</v>
      </c>
      <c r="F334" s="20">
        <v>0</v>
      </c>
      <c r="G334" s="20"/>
      <c r="H334" s="20"/>
      <c r="J334" s="7"/>
      <c r="N334" s="20"/>
      <c r="R334" s="23"/>
    </row>
    <row r="335" spans="2:18" hidden="1" x14ac:dyDescent="0.15">
      <c r="B335" s="18" t="s">
        <v>117</v>
      </c>
      <c r="F335" s="20">
        <v>0</v>
      </c>
      <c r="G335" s="20"/>
      <c r="H335" s="20"/>
      <c r="J335" s="7"/>
      <c r="N335" s="20"/>
      <c r="R335" s="23"/>
    </row>
    <row r="336" spans="2:18" hidden="1" x14ac:dyDescent="0.15">
      <c r="B336" s="18" t="s">
        <v>118</v>
      </c>
      <c r="F336" s="20">
        <v>0</v>
      </c>
      <c r="G336" s="20">
        <v>0</v>
      </c>
      <c r="H336" s="20">
        <v>0</v>
      </c>
      <c r="J336" s="7">
        <v>0</v>
      </c>
      <c r="N336" s="20">
        <v>0</v>
      </c>
      <c r="R336" s="23">
        <v>0</v>
      </c>
    </row>
    <row r="337" spans="2:18" hidden="1" x14ac:dyDescent="0.15">
      <c r="B337" s="18" t="s">
        <v>102</v>
      </c>
      <c r="F337" s="20">
        <v>0</v>
      </c>
      <c r="G337" s="20"/>
      <c r="H337" s="20"/>
      <c r="J337" s="7"/>
      <c r="N337" s="20"/>
      <c r="R337" s="23"/>
    </row>
    <row r="338" spans="2:18" hidden="1" x14ac:dyDescent="0.15">
      <c r="B338" s="18" t="s">
        <v>108</v>
      </c>
      <c r="F338" s="20">
        <v>0</v>
      </c>
      <c r="G338" s="20"/>
      <c r="H338" s="20"/>
      <c r="J338" s="7"/>
      <c r="N338" s="20"/>
      <c r="R338" s="23"/>
    </row>
    <row r="339" spans="2:18" hidden="1" x14ac:dyDescent="0.15">
      <c r="B339" s="18" t="s">
        <v>109</v>
      </c>
      <c r="F339" s="20">
        <v>0</v>
      </c>
      <c r="G339" s="20"/>
      <c r="H339" s="20"/>
      <c r="J339" s="7"/>
      <c r="N339" s="20"/>
      <c r="R339" s="23"/>
    </row>
    <row r="340" spans="2:18" ht="21" hidden="1" x14ac:dyDescent="0.15">
      <c r="B340" s="18" t="s">
        <v>119</v>
      </c>
      <c r="F340" s="20">
        <v>0</v>
      </c>
      <c r="G340" s="20"/>
      <c r="H340" s="20"/>
      <c r="J340" s="7"/>
      <c r="N340" s="20"/>
      <c r="R340" s="23"/>
    </row>
    <row r="341" spans="2:18" hidden="1" x14ac:dyDescent="0.15">
      <c r="B341" s="18" t="s">
        <v>120</v>
      </c>
      <c r="F341" s="20">
        <v>0</v>
      </c>
      <c r="G341" s="20">
        <v>0</v>
      </c>
      <c r="H341" s="20">
        <v>0</v>
      </c>
      <c r="J341" s="7">
        <v>0</v>
      </c>
      <c r="N341" s="20">
        <v>0</v>
      </c>
      <c r="R341" s="23">
        <v>0</v>
      </c>
    </row>
    <row r="342" spans="2:18" hidden="1" x14ac:dyDescent="0.15">
      <c r="B342" s="18" t="s">
        <v>98</v>
      </c>
      <c r="F342" s="20"/>
      <c r="G342" s="20"/>
      <c r="H342" s="20"/>
      <c r="J342" s="7"/>
      <c r="N342" s="20"/>
      <c r="R342" s="23"/>
    </row>
    <row r="343" spans="2:18" hidden="1" x14ac:dyDescent="0.15">
      <c r="B343" s="18" t="s">
        <v>107</v>
      </c>
      <c r="F343" s="20">
        <v>0</v>
      </c>
      <c r="G343" s="20"/>
      <c r="H343" s="20"/>
      <c r="J343" s="7"/>
      <c r="N343" s="20"/>
      <c r="R343" s="23"/>
    </row>
    <row r="344" spans="2:18" hidden="1" x14ac:dyDescent="0.15">
      <c r="B344" s="18" t="s">
        <v>102</v>
      </c>
      <c r="F344" s="20">
        <v>0</v>
      </c>
      <c r="G344" s="20"/>
      <c r="H344" s="20"/>
      <c r="J344" s="7"/>
      <c r="N344" s="20"/>
      <c r="R344" s="23"/>
    </row>
    <row r="345" spans="2:18" hidden="1" x14ac:dyDescent="0.15">
      <c r="B345" s="18" t="s">
        <v>108</v>
      </c>
      <c r="F345" s="20">
        <v>0</v>
      </c>
      <c r="G345" s="20"/>
      <c r="H345" s="20"/>
      <c r="J345" s="7"/>
      <c r="N345" s="20"/>
      <c r="R345" s="23"/>
    </row>
    <row r="346" spans="2:18" hidden="1" x14ac:dyDescent="0.15">
      <c r="B346" s="18" t="s">
        <v>109</v>
      </c>
      <c r="F346" s="20">
        <v>0</v>
      </c>
      <c r="G346" s="20"/>
      <c r="H346" s="20"/>
      <c r="J346" s="7"/>
      <c r="N346" s="20"/>
      <c r="R346" s="23"/>
    </row>
    <row r="347" spans="2:18" hidden="1" x14ac:dyDescent="0.15">
      <c r="B347" s="18" t="s">
        <v>121</v>
      </c>
      <c r="F347" s="20">
        <v>0</v>
      </c>
      <c r="G347" s="20"/>
      <c r="H347" s="20"/>
      <c r="J347" s="7"/>
      <c r="N347" s="20"/>
      <c r="R347" s="23"/>
    </row>
    <row r="348" spans="2:18" hidden="1" x14ac:dyDescent="0.15">
      <c r="B348" s="18" t="s">
        <v>122</v>
      </c>
      <c r="F348" s="20">
        <v>0</v>
      </c>
      <c r="G348" s="20">
        <v>0</v>
      </c>
      <c r="H348" s="20">
        <v>0</v>
      </c>
      <c r="J348" s="7">
        <v>0</v>
      </c>
      <c r="N348" s="20">
        <v>0</v>
      </c>
      <c r="R348" s="23">
        <v>0</v>
      </c>
    </row>
    <row r="349" spans="2:18" hidden="1" x14ac:dyDescent="0.15">
      <c r="B349" s="18" t="s">
        <v>123</v>
      </c>
      <c r="F349" s="20">
        <v>0</v>
      </c>
      <c r="G349" s="20"/>
      <c r="H349" s="20"/>
      <c r="J349" s="7"/>
      <c r="N349" s="20"/>
      <c r="R349" s="23"/>
    </row>
    <row r="350" spans="2:18" hidden="1" x14ac:dyDescent="0.15">
      <c r="B350" s="18" t="s">
        <v>124</v>
      </c>
      <c r="F350" s="20">
        <v>0</v>
      </c>
      <c r="G350" s="20"/>
      <c r="H350" s="20"/>
      <c r="J350" s="7"/>
      <c r="N350" s="20"/>
      <c r="R350" s="23"/>
    </row>
    <row r="351" spans="2:18" hidden="1" x14ac:dyDescent="0.15">
      <c r="B351" s="18" t="s">
        <v>108</v>
      </c>
      <c r="F351" s="20">
        <v>0</v>
      </c>
      <c r="G351" s="20"/>
      <c r="H351" s="20"/>
      <c r="J351" s="7"/>
      <c r="N351" s="20"/>
      <c r="R351" s="23"/>
    </row>
    <row r="352" spans="2:18" hidden="1" x14ac:dyDescent="0.15">
      <c r="B352" s="18" t="s">
        <v>109</v>
      </c>
      <c r="F352" s="20">
        <v>0</v>
      </c>
      <c r="G352" s="20"/>
      <c r="H352" s="20"/>
      <c r="J352" s="7"/>
      <c r="N352" s="20"/>
      <c r="R352" s="23"/>
    </row>
    <row r="353" spans="2:18" hidden="1" x14ac:dyDescent="0.15">
      <c r="B353" s="18" t="s">
        <v>125</v>
      </c>
      <c r="F353" s="20">
        <v>0</v>
      </c>
      <c r="G353" s="20"/>
      <c r="H353" s="20"/>
      <c r="J353" s="7"/>
      <c r="N353" s="20"/>
      <c r="R353" s="23"/>
    </row>
    <row r="354" spans="2:18" hidden="1" x14ac:dyDescent="0.15">
      <c r="B354" s="18" t="s">
        <v>126</v>
      </c>
      <c r="F354" s="20">
        <v>0</v>
      </c>
      <c r="G354" s="20">
        <v>0</v>
      </c>
      <c r="H354" s="20">
        <v>0</v>
      </c>
      <c r="J354" s="7">
        <v>0</v>
      </c>
      <c r="N354" s="20">
        <v>0</v>
      </c>
      <c r="R354" s="23">
        <v>0</v>
      </c>
    </row>
    <row r="355" spans="2:18" hidden="1" x14ac:dyDescent="0.15">
      <c r="B355" s="18" t="s">
        <v>108</v>
      </c>
      <c r="F355" s="20">
        <v>0</v>
      </c>
      <c r="G355" s="20"/>
      <c r="H355" s="20"/>
      <c r="J355" s="7"/>
      <c r="N355" s="20"/>
      <c r="R355" s="23"/>
    </row>
    <row r="356" spans="2:18" hidden="1" x14ac:dyDescent="0.15">
      <c r="B356" s="18" t="s">
        <v>109</v>
      </c>
      <c r="F356" s="20">
        <v>0</v>
      </c>
      <c r="G356" s="20"/>
      <c r="H356" s="20"/>
      <c r="J356" s="7"/>
      <c r="N356" s="20"/>
      <c r="R356" s="23"/>
    </row>
    <row r="357" spans="2:18" hidden="1" x14ac:dyDescent="0.15">
      <c r="B357" s="18" t="s">
        <v>127</v>
      </c>
      <c r="F357" s="20">
        <v>0</v>
      </c>
      <c r="G357" s="20"/>
      <c r="H357" s="20"/>
      <c r="J357" s="7"/>
      <c r="N357" s="20"/>
      <c r="R357" s="23"/>
    </row>
    <row r="358" spans="2:18" hidden="1" x14ac:dyDescent="0.15">
      <c r="B358" s="18" t="s">
        <v>128</v>
      </c>
      <c r="F358" s="20">
        <v>0</v>
      </c>
      <c r="G358" s="20">
        <v>0</v>
      </c>
      <c r="H358" s="20">
        <v>0</v>
      </c>
      <c r="J358" s="7">
        <v>0</v>
      </c>
      <c r="N358" s="20">
        <v>0</v>
      </c>
      <c r="R358" s="23">
        <v>0</v>
      </c>
    </row>
    <row r="359" spans="2:18" hidden="1" x14ac:dyDescent="0.15">
      <c r="B359" s="18" t="s">
        <v>102</v>
      </c>
      <c r="F359" s="20">
        <v>0</v>
      </c>
      <c r="G359" s="20"/>
      <c r="H359" s="20"/>
      <c r="J359" s="7"/>
      <c r="N359" s="20"/>
      <c r="R359" s="23"/>
    </row>
    <row r="360" spans="2:18" hidden="1" x14ac:dyDescent="0.15">
      <c r="B360" s="18" t="s">
        <v>108</v>
      </c>
      <c r="F360" s="20">
        <v>0</v>
      </c>
      <c r="G360" s="20"/>
      <c r="H360" s="20"/>
      <c r="J360" s="7"/>
      <c r="N360" s="20"/>
      <c r="R360" s="23"/>
    </row>
    <row r="361" spans="2:18" hidden="1" x14ac:dyDescent="0.15">
      <c r="B361" s="18" t="s">
        <v>109</v>
      </c>
      <c r="F361" s="20">
        <v>0</v>
      </c>
      <c r="G361" s="20"/>
      <c r="H361" s="20"/>
      <c r="J361" s="7"/>
      <c r="N361" s="20"/>
      <c r="R361" s="23"/>
    </row>
    <row r="362" spans="2:18" hidden="1" x14ac:dyDescent="0.15">
      <c r="B362" s="18" t="s">
        <v>129</v>
      </c>
      <c r="F362" s="20">
        <v>0</v>
      </c>
      <c r="G362" s="20"/>
      <c r="H362" s="20"/>
      <c r="J362" s="7"/>
      <c r="N362" s="20"/>
      <c r="R362" s="23"/>
    </row>
    <row r="363" spans="2:18" ht="21" hidden="1" x14ac:dyDescent="0.15">
      <c r="B363" s="18" t="s">
        <v>130</v>
      </c>
      <c r="F363" s="20">
        <v>0</v>
      </c>
      <c r="G363" s="20">
        <v>0</v>
      </c>
      <c r="H363" s="20">
        <v>0</v>
      </c>
      <c r="J363" s="7">
        <v>0</v>
      </c>
      <c r="N363" s="20">
        <v>0</v>
      </c>
      <c r="R363" s="23">
        <v>0</v>
      </c>
    </row>
    <row r="364" spans="2:18" hidden="1" x14ac:dyDescent="0.15">
      <c r="B364" s="18" t="s">
        <v>102</v>
      </c>
      <c r="F364" s="20">
        <v>0</v>
      </c>
      <c r="G364" s="20"/>
      <c r="H364" s="20"/>
      <c r="J364" s="7"/>
      <c r="N364" s="20"/>
      <c r="R364" s="23"/>
    </row>
    <row r="365" spans="2:18" x14ac:dyDescent="0.15">
      <c r="B365" s="18" t="s">
        <v>131</v>
      </c>
      <c r="C365" s="19"/>
      <c r="F365" s="20">
        <v>2116.4299999999998</v>
      </c>
      <c r="G365" s="20">
        <v>0</v>
      </c>
      <c r="H365" s="20">
        <v>0</v>
      </c>
      <c r="J365" s="7">
        <v>0</v>
      </c>
      <c r="N365" s="20">
        <v>0</v>
      </c>
      <c r="R365" s="23">
        <v>0</v>
      </c>
    </row>
    <row r="366" spans="2:18" ht="21" hidden="1" x14ac:dyDescent="0.15">
      <c r="B366" s="18" t="s">
        <v>132</v>
      </c>
      <c r="F366" s="20">
        <v>0</v>
      </c>
      <c r="G366" s="20"/>
      <c r="H366" s="20"/>
      <c r="J366" s="7"/>
      <c r="N366" s="20"/>
      <c r="R366" s="23"/>
    </row>
    <row r="367" spans="2:18" x14ac:dyDescent="0.15">
      <c r="B367" s="18" t="s">
        <v>133</v>
      </c>
      <c r="C367" s="19"/>
      <c r="F367" s="20">
        <v>640.65</v>
      </c>
      <c r="G367" s="20"/>
      <c r="H367" s="20"/>
      <c r="J367" s="7"/>
      <c r="N367" s="20"/>
      <c r="R367" s="23"/>
    </row>
    <row r="368" spans="2:18" x14ac:dyDescent="0.15">
      <c r="B368" s="18" t="s">
        <v>134</v>
      </c>
      <c r="C368" s="19"/>
      <c r="F368" s="20">
        <v>418.85</v>
      </c>
      <c r="G368" s="20"/>
      <c r="H368" s="20"/>
      <c r="J368" s="7"/>
      <c r="N368" s="20"/>
      <c r="R368" s="23"/>
    </row>
    <row r="369" spans="1:18" ht="21" hidden="1" x14ac:dyDescent="0.15">
      <c r="B369" s="18" t="s">
        <v>39</v>
      </c>
      <c r="F369" s="20">
        <v>0</v>
      </c>
      <c r="G369" s="20"/>
      <c r="H369" s="20"/>
      <c r="J369" s="7"/>
      <c r="N369" s="20">
        <v>0</v>
      </c>
      <c r="R369" s="23"/>
    </row>
    <row r="370" spans="1:18" ht="21" hidden="1" x14ac:dyDescent="0.15">
      <c r="B370" s="18" t="s">
        <v>135</v>
      </c>
      <c r="C370" s="19"/>
      <c r="F370" s="20">
        <v>12.77</v>
      </c>
      <c r="G370" s="20"/>
      <c r="H370" s="20"/>
      <c r="J370" s="7"/>
      <c r="N370" s="20">
        <v>12.77</v>
      </c>
      <c r="R370" s="23"/>
    </row>
    <row r="371" spans="1:18" hidden="1" x14ac:dyDescent="0.15">
      <c r="B371" s="18" t="s">
        <v>136</v>
      </c>
      <c r="C371" s="19"/>
      <c r="F371" s="20">
        <v>639.20000000000005</v>
      </c>
      <c r="G371" s="20"/>
      <c r="H371" s="20"/>
      <c r="J371" s="7"/>
      <c r="N371" s="20"/>
      <c r="R371" s="23"/>
    </row>
    <row r="372" spans="1:18" hidden="1" x14ac:dyDescent="0.15">
      <c r="B372" s="18" t="s">
        <v>137</v>
      </c>
      <c r="C372" s="19"/>
      <c r="F372" s="20">
        <v>7.53</v>
      </c>
      <c r="G372" s="20"/>
      <c r="H372" s="20"/>
      <c r="J372" s="7"/>
      <c r="N372" s="20"/>
      <c r="R372" s="23"/>
    </row>
    <row r="373" spans="1:18" hidden="1" x14ac:dyDescent="0.15">
      <c r="B373" s="18" t="s">
        <v>138</v>
      </c>
      <c r="C373" s="19"/>
      <c r="F373" s="20">
        <v>646.73</v>
      </c>
      <c r="G373" s="20"/>
      <c r="H373" s="20"/>
      <c r="J373" s="7"/>
      <c r="N373" s="20"/>
      <c r="R373" s="23"/>
    </row>
    <row r="374" spans="1:18" hidden="1" x14ac:dyDescent="0.15">
      <c r="B374" s="18" t="s">
        <v>139</v>
      </c>
      <c r="C374" s="19"/>
      <c r="F374" s="20"/>
      <c r="G374" s="20"/>
      <c r="H374" s="20"/>
      <c r="J374" s="7">
        <v>58.725299999999997</v>
      </c>
      <c r="N374" s="20"/>
      <c r="R374" s="23"/>
    </row>
    <row r="375" spans="1:18" hidden="1" x14ac:dyDescent="0.15">
      <c r="B375" s="18" t="s">
        <v>140</v>
      </c>
      <c r="C375" s="19"/>
      <c r="F375" s="20"/>
      <c r="G375" s="20"/>
      <c r="H375" s="20"/>
      <c r="J375" s="7">
        <v>0.58479999999999999</v>
      </c>
      <c r="N375" s="20"/>
      <c r="R375" s="23"/>
    </row>
    <row r="376" spans="1:18" hidden="1" x14ac:dyDescent="0.15">
      <c r="B376" s="18" t="s">
        <v>141</v>
      </c>
      <c r="C376" s="19"/>
      <c r="F376" s="20"/>
      <c r="G376" s="20"/>
      <c r="H376" s="20"/>
      <c r="J376" s="7">
        <v>59.310099999999998</v>
      </c>
      <c r="N376" s="20"/>
      <c r="R376" s="23"/>
    </row>
    <row r="378" spans="1:18" x14ac:dyDescent="0.15">
      <c r="B378" s="53" t="s">
        <v>142</v>
      </c>
      <c r="C378" s="53"/>
      <c r="D378" s="53"/>
      <c r="E378" s="53"/>
      <c r="F378" s="53"/>
      <c r="G378" s="53"/>
      <c r="H378" s="53"/>
      <c r="I378" s="53"/>
      <c r="J378" s="53"/>
    </row>
    <row r="379" spans="1:18" x14ac:dyDescent="0.15">
      <c r="B379" s="53"/>
      <c r="C379" s="53"/>
      <c r="D379" s="53"/>
      <c r="E379" s="53"/>
      <c r="F379" s="53"/>
      <c r="G379" s="53"/>
      <c r="H379" s="53"/>
      <c r="I379" s="53"/>
      <c r="J379" s="53"/>
    </row>
    <row r="380" spans="1:18" x14ac:dyDescent="0.15">
      <c r="A380" s="46" t="s">
        <v>143</v>
      </c>
      <c r="B380" s="41" t="s">
        <v>144</v>
      </c>
      <c r="C380" s="47">
        <v>0.01</v>
      </c>
      <c r="D380" s="12">
        <v>186.04</v>
      </c>
      <c r="E380" s="12">
        <v>0</v>
      </c>
      <c r="F380" s="48">
        <v>1.86</v>
      </c>
      <c r="G380" s="48">
        <v>1.86</v>
      </c>
      <c r="H380" s="12">
        <v>0</v>
      </c>
      <c r="I380" s="14">
        <v>12.96</v>
      </c>
      <c r="J380" s="14">
        <v>0.12959999999999999</v>
      </c>
      <c r="K380" s="1" t="s">
        <v>31</v>
      </c>
      <c r="L380" s="1" t="s">
        <v>32</v>
      </c>
      <c r="N380" s="48">
        <v>0</v>
      </c>
    </row>
    <row r="381" spans="1:18" ht="44.1" customHeight="1" x14ac:dyDescent="0.15">
      <c r="A381" s="47"/>
      <c r="B381" s="47"/>
      <c r="C381" s="47"/>
      <c r="D381" s="13">
        <v>186.04</v>
      </c>
      <c r="E381" s="13">
        <v>0</v>
      </c>
      <c r="F381" s="48"/>
      <c r="G381" s="48"/>
      <c r="H381" s="13">
        <v>0</v>
      </c>
      <c r="J381" s="1">
        <v>0</v>
      </c>
      <c r="K381" s="1" t="s">
        <v>33</v>
      </c>
      <c r="L381" s="1" t="s">
        <v>34</v>
      </c>
      <c r="N381" s="48"/>
    </row>
    <row r="382" spans="1:18" hidden="1" x14ac:dyDescent="0.15">
      <c r="B382" s="15" t="s">
        <v>35</v>
      </c>
      <c r="F382" s="1">
        <v>1.86</v>
      </c>
    </row>
    <row r="383" spans="1:18" hidden="1" x14ac:dyDescent="0.15">
      <c r="B383" s="15" t="s">
        <v>36</v>
      </c>
    </row>
    <row r="384" spans="1:18" hidden="1" x14ac:dyDescent="0.15">
      <c r="B384" s="15" t="s">
        <v>37</v>
      </c>
    </row>
    <row r="385" spans="1:14" hidden="1" x14ac:dyDescent="0.15">
      <c r="B385" s="15" t="s">
        <v>38</v>
      </c>
    </row>
    <row r="386" spans="1:14" ht="21" hidden="1" x14ac:dyDescent="0.15">
      <c r="B386" s="15" t="s">
        <v>39</v>
      </c>
    </row>
    <row r="387" spans="1:14" ht="21" hidden="1" x14ac:dyDescent="0.15">
      <c r="B387" s="15" t="s">
        <v>40</v>
      </c>
      <c r="C387" s="16"/>
      <c r="K387" s="1" t="s">
        <v>41</v>
      </c>
      <c r="L387" s="1" t="s">
        <v>42</v>
      </c>
    </row>
    <row r="388" spans="1:14" hidden="1" x14ac:dyDescent="0.15">
      <c r="B388" s="15" t="s">
        <v>43</v>
      </c>
    </row>
    <row r="389" spans="1:14" ht="21" hidden="1" x14ac:dyDescent="0.15">
      <c r="B389" s="15" t="s">
        <v>44</v>
      </c>
    </row>
    <row r="390" spans="1:14" hidden="1" x14ac:dyDescent="0.15">
      <c r="B390" s="15" t="s">
        <v>45</v>
      </c>
    </row>
    <row r="391" spans="1:14" hidden="1" x14ac:dyDescent="0.15">
      <c r="B391" s="15" t="s">
        <v>46</v>
      </c>
      <c r="C391" s="1">
        <v>68</v>
      </c>
      <c r="F391" s="13">
        <v>1.26</v>
      </c>
      <c r="L391" s="5" t="s">
        <v>47</v>
      </c>
    </row>
    <row r="392" spans="1:14" hidden="1" x14ac:dyDescent="0.15">
      <c r="B392" s="15" t="s">
        <v>48</v>
      </c>
      <c r="C392" s="1">
        <v>68</v>
      </c>
      <c r="F392" s="13">
        <v>1.27</v>
      </c>
      <c r="L392" s="5" t="s">
        <v>49</v>
      </c>
    </row>
    <row r="393" spans="1:14" hidden="1" x14ac:dyDescent="0.15">
      <c r="B393" s="15" t="s">
        <v>50</v>
      </c>
      <c r="F393" s="13" t="s">
        <v>412</v>
      </c>
      <c r="L393" s="5" t="s">
        <v>51</v>
      </c>
    </row>
    <row r="394" spans="1:14" hidden="1" x14ac:dyDescent="0.15">
      <c r="B394" s="15" t="s">
        <v>52</v>
      </c>
      <c r="C394" s="1">
        <v>40</v>
      </c>
      <c r="F394" s="13">
        <v>0.74</v>
      </c>
      <c r="L394" s="5" t="s">
        <v>53</v>
      </c>
    </row>
    <row r="395" spans="1:14" hidden="1" x14ac:dyDescent="0.15">
      <c r="B395" s="15" t="s">
        <v>54</v>
      </c>
      <c r="C395" s="1">
        <v>40</v>
      </c>
      <c r="F395" s="13">
        <v>0.74</v>
      </c>
      <c r="L395" s="5" t="s">
        <v>55</v>
      </c>
    </row>
    <row r="396" spans="1:14" hidden="1" x14ac:dyDescent="0.15">
      <c r="B396" s="15" t="s">
        <v>56</v>
      </c>
      <c r="F396" s="13" t="s">
        <v>412</v>
      </c>
      <c r="L396" s="5" t="s">
        <v>57</v>
      </c>
    </row>
    <row r="397" spans="1:14" x14ac:dyDescent="0.15">
      <c r="A397" s="17"/>
      <c r="B397" s="17"/>
      <c r="C397" s="17"/>
      <c r="D397" s="17"/>
      <c r="E397" s="17"/>
      <c r="F397" s="17"/>
      <c r="G397" s="17"/>
      <c r="H397" s="17"/>
      <c r="I397" s="17"/>
      <c r="J397" s="17"/>
    </row>
    <row r="398" spans="1:14" x14ac:dyDescent="0.15">
      <c r="A398" s="46" t="s">
        <v>145</v>
      </c>
      <c r="B398" s="41" t="s">
        <v>146</v>
      </c>
      <c r="C398" s="47">
        <v>1</v>
      </c>
      <c r="D398" s="12">
        <v>17.510000000000002</v>
      </c>
      <c r="E398" s="12">
        <v>0</v>
      </c>
      <c r="F398" s="48">
        <v>17.510000000000002</v>
      </c>
      <c r="G398" s="48">
        <v>17.510000000000002</v>
      </c>
      <c r="H398" s="12">
        <v>0</v>
      </c>
      <c r="I398" s="14">
        <v>1.22</v>
      </c>
      <c r="J398" s="14">
        <v>1.22</v>
      </c>
      <c r="K398" s="1" t="s">
        <v>31</v>
      </c>
      <c r="L398" s="1" t="s">
        <v>32</v>
      </c>
      <c r="N398" s="48">
        <v>0</v>
      </c>
    </row>
    <row r="399" spans="1:14" ht="44.1" customHeight="1" x14ac:dyDescent="0.15">
      <c r="A399" s="47"/>
      <c r="B399" s="47"/>
      <c r="C399" s="47"/>
      <c r="D399" s="13">
        <v>17.510000000000002</v>
      </c>
      <c r="E399" s="13">
        <v>0</v>
      </c>
      <c r="F399" s="48"/>
      <c r="G399" s="48"/>
      <c r="H399" s="13">
        <v>0</v>
      </c>
      <c r="J399" s="1">
        <v>0</v>
      </c>
      <c r="K399" s="1" t="s">
        <v>33</v>
      </c>
      <c r="L399" s="1" t="s">
        <v>34</v>
      </c>
      <c r="N399" s="48"/>
    </row>
    <row r="400" spans="1:14" hidden="1" x14ac:dyDescent="0.15">
      <c r="B400" s="15" t="s">
        <v>35</v>
      </c>
      <c r="F400" s="1">
        <v>17.510000000000002</v>
      </c>
    </row>
    <row r="401" spans="1:14" hidden="1" x14ac:dyDescent="0.15">
      <c r="B401" s="15" t="s">
        <v>36</v>
      </c>
    </row>
    <row r="402" spans="1:14" hidden="1" x14ac:dyDescent="0.15">
      <c r="B402" s="15" t="s">
        <v>37</v>
      </c>
    </row>
    <row r="403" spans="1:14" hidden="1" x14ac:dyDescent="0.15">
      <c r="B403" s="15" t="s">
        <v>38</v>
      </c>
    </row>
    <row r="404" spans="1:14" ht="21" hidden="1" x14ac:dyDescent="0.15">
      <c r="B404" s="15" t="s">
        <v>39</v>
      </c>
    </row>
    <row r="405" spans="1:14" ht="21" hidden="1" x14ac:dyDescent="0.15">
      <c r="B405" s="15" t="s">
        <v>40</v>
      </c>
      <c r="C405" s="16"/>
      <c r="K405" s="1" t="s">
        <v>41</v>
      </c>
      <c r="L405" s="1" t="s">
        <v>42</v>
      </c>
    </row>
    <row r="406" spans="1:14" hidden="1" x14ac:dyDescent="0.15">
      <c r="B406" s="15" t="s">
        <v>43</v>
      </c>
    </row>
    <row r="407" spans="1:14" ht="21" hidden="1" x14ac:dyDescent="0.15">
      <c r="B407" s="15" t="s">
        <v>44</v>
      </c>
    </row>
    <row r="408" spans="1:14" hidden="1" x14ac:dyDescent="0.15">
      <c r="B408" s="15" t="s">
        <v>45</v>
      </c>
    </row>
    <row r="409" spans="1:14" hidden="1" x14ac:dyDescent="0.15">
      <c r="B409" s="15" t="s">
        <v>46</v>
      </c>
      <c r="C409" s="1">
        <v>68</v>
      </c>
      <c r="F409" s="13">
        <v>11.91</v>
      </c>
      <c r="L409" s="5" t="s">
        <v>47</v>
      </c>
    </row>
    <row r="410" spans="1:14" hidden="1" x14ac:dyDescent="0.15">
      <c r="B410" s="15" t="s">
        <v>48</v>
      </c>
      <c r="C410" s="1">
        <v>68</v>
      </c>
      <c r="F410" s="13">
        <v>11.91</v>
      </c>
      <c r="L410" s="5" t="s">
        <v>49</v>
      </c>
    </row>
    <row r="411" spans="1:14" hidden="1" x14ac:dyDescent="0.15">
      <c r="B411" s="15" t="s">
        <v>50</v>
      </c>
      <c r="F411" s="13" t="s">
        <v>412</v>
      </c>
      <c r="L411" s="5" t="s">
        <v>51</v>
      </c>
    </row>
    <row r="412" spans="1:14" hidden="1" x14ac:dyDescent="0.15">
      <c r="B412" s="15" t="s">
        <v>52</v>
      </c>
      <c r="C412" s="1">
        <v>40</v>
      </c>
      <c r="F412" s="13">
        <v>7</v>
      </c>
      <c r="L412" s="5" t="s">
        <v>53</v>
      </c>
    </row>
    <row r="413" spans="1:14" hidden="1" x14ac:dyDescent="0.15">
      <c r="B413" s="15" t="s">
        <v>54</v>
      </c>
      <c r="C413" s="1">
        <v>40</v>
      </c>
      <c r="F413" s="13">
        <v>7</v>
      </c>
      <c r="L413" s="5" t="s">
        <v>55</v>
      </c>
    </row>
    <row r="414" spans="1:14" hidden="1" x14ac:dyDescent="0.15">
      <c r="B414" s="15" t="s">
        <v>56</v>
      </c>
      <c r="F414" s="13" t="s">
        <v>412</v>
      </c>
      <c r="L414" s="5" t="s">
        <v>57</v>
      </c>
    </row>
    <row r="415" spans="1:14" x14ac:dyDescent="0.15">
      <c r="A415" s="17"/>
      <c r="B415" s="17"/>
      <c r="C415" s="17"/>
      <c r="D415" s="17"/>
      <c r="E415" s="17"/>
      <c r="F415" s="17"/>
      <c r="G415" s="17"/>
      <c r="H415" s="17"/>
      <c r="I415" s="17"/>
      <c r="J415" s="17"/>
    </row>
    <row r="416" spans="1:14" x14ac:dyDescent="0.15">
      <c r="A416" s="46" t="s">
        <v>147</v>
      </c>
      <c r="B416" s="41" t="s">
        <v>148</v>
      </c>
      <c r="C416" s="47">
        <v>1</v>
      </c>
      <c r="D416" s="12">
        <v>4.59</v>
      </c>
      <c r="E416" s="12">
        <v>0</v>
      </c>
      <c r="F416" s="48">
        <v>4.59</v>
      </c>
      <c r="G416" s="48">
        <v>4.59</v>
      </c>
      <c r="H416" s="12">
        <v>0</v>
      </c>
      <c r="I416" s="14">
        <v>0.32</v>
      </c>
      <c r="J416" s="14">
        <v>0.32</v>
      </c>
      <c r="K416" s="1" t="s">
        <v>31</v>
      </c>
      <c r="L416" s="1" t="s">
        <v>32</v>
      </c>
      <c r="N416" s="48">
        <v>0</v>
      </c>
    </row>
    <row r="417" spans="1:14" ht="66" customHeight="1" x14ac:dyDescent="0.15">
      <c r="A417" s="47"/>
      <c r="B417" s="47"/>
      <c r="C417" s="47"/>
      <c r="D417" s="13">
        <v>4.59</v>
      </c>
      <c r="E417" s="13">
        <v>0</v>
      </c>
      <c r="F417" s="48"/>
      <c r="G417" s="48"/>
      <c r="H417" s="13">
        <v>0</v>
      </c>
      <c r="J417" s="1">
        <v>0</v>
      </c>
      <c r="K417" s="1" t="s">
        <v>33</v>
      </c>
      <c r="L417" s="1" t="s">
        <v>34</v>
      </c>
      <c r="N417" s="48"/>
    </row>
    <row r="418" spans="1:14" hidden="1" x14ac:dyDescent="0.15">
      <c r="B418" s="15" t="s">
        <v>35</v>
      </c>
      <c r="F418" s="1">
        <v>4.59</v>
      </c>
    </row>
    <row r="419" spans="1:14" hidden="1" x14ac:dyDescent="0.15">
      <c r="B419" s="15" t="s">
        <v>36</v>
      </c>
    </row>
    <row r="420" spans="1:14" hidden="1" x14ac:dyDescent="0.15">
      <c r="B420" s="15" t="s">
        <v>37</v>
      </c>
    </row>
    <row r="421" spans="1:14" hidden="1" x14ac:dyDescent="0.15">
      <c r="B421" s="15" t="s">
        <v>38</v>
      </c>
    </row>
    <row r="422" spans="1:14" ht="21" hidden="1" x14ac:dyDescent="0.15">
      <c r="B422" s="15" t="s">
        <v>39</v>
      </c>
    </row>
    <row r="423" spans="1:14" ht="21" hidden="1" x14ac:dyDescent="0.15">
      <c r="B423" s="15" t="s">
        <v>40</v>
      </c>
      <c r="C423" s="16"/>
      <c r="K423" s="1" t="s">
        <v>41</v>
      </c>
      <c r="L423" s="1" t="s">
        <v>42</v>
      </c>
    </row>
    <row r="424" spans="1:14" hidden="1" x14ac:dyDescent="0.15">
      <c r="B424" s="15" t="s">
        <v>43</v>
      </c>
    </row>
    <row r="425" spans="1:14" ht="21" hidden="1" x14ac:dyDescent="0.15">
      <c r="B425" s="15" t="s">
        <v>44</v>
      </c>
    </row>
    <row r="426" spans="1:14" hidden="1" x14ac:dyDescent="0.15">
      <c r="B426" s="15" t="s">
        <v>45</v>
      </c>
    </row>
    <row r="427" spans="1:14" hidden="1" x14ac:dyDescent="0.15">
      <c r="B427" s="15" t="s">
        <v>46</v>
      </c>
      <c r="C427" s="1">
        <v>68</v>
      </c>
      <c r="F427" s="13">
        <v>3.12</v>
      </c>
      <c r="L427" s="5" t="s">
        <v>47</v>
      </c>
    </row>
    <row r="428" spans="1:14" hidden="1" x14ac:dyDescent="0.15">
      <c r="B428" s="15" t="s">
        <v>48</v>
      </c>
      <c r="C428" s="1">
        <v>68</v>
      </c>
      <c r="F428" s="13">
        <v>3.12</v>
      </c>
      <c r="L428" s="5" t="s">
        <v>49</v>
      </c>
    </row>
    <row r="429" spans="1:14" hidden="1" x14ac:dyDescent="0.15">
      <c r="B429" s="15" t="s">
        <v>50</v>
      </c>
      <c r="F429" s="13" t="s">
        <v>412</v>
      </c>
      <c r="L429" s="5" t="s">
        <v>51</v>
      </c>
    </row>
    <row r="430" spans="1:14" hidden="1" x14ac:dyDescent="0.15">
      <c r="B430" s="15" t="s">
        <v>52</v>
      </c>
      <c r="C430" s="1">
        <v>40</v>
      </c>
      <c r="F430" s="13">
        <v>1.84</v>
      </c>
      <c r="L430" s="5" t="s">
        <v>53</v>
      </c>
    </row>
    <row r="431" spans="1:14" hidden="1" x14ac:dyDescent="0.15">
      <c r="B431" s="15" t="s">
        <v>54</v>
      </c>
      <c r="C431" s="1">
        <v>40</v>
      </c>
      <c r="F431" s="13">
        <v>1.84</v>
      </c>
      <c r="L431" s="5" t="s">
        <v>55</v>
      </c>
    </row>
    <row r="432" spans="1:14" hidden="1" x14ac:dyDescent="0.15">
      <c r="B432" s="15" t="s">
        <v>56</v>
      </c>
      <c r="F432" s="13" t="s">
        <v>412</v>
      </c>
      <c r="L432" s="5" t="s">
        <v>57</v>
      </c>
    </row>
    <row r="433" spans="1:14" x14ac:dyDescent="0.15">
      <c r="A433" s="17"/>
      <c r="B433" s="17"/>
      <c r="C433" s="17"/>
      <c r="D433" s="17"/>
      <c r="E433" s="17"/>
      <c r="F433" s="17"/>
      <c r="G433" s="17"/>
      <c r="H433" s="17"/>
      <c r="I433" s="17"/>
      <c r="J433" s="17"/>
    </row>
    <row r="434" spans="1:14" x14ac:dyDescent="0.15">
      <c r="A434" s="46" t="s">
        <v>149</v>
      </c>
      <c r="B434" s="41" t="s">
        <v>150</v>
      </c>
      <c r="C434" s="47">
        <v>1</v>
      </c>
      <c r="D434" s="12">
        <v>3651.5</v>
      </c>
      <c r="E434" s="12">
        <v>0</v>
      </c>
      <c r="F434" s="48">
        <v>3651.5</v>
      </c>
      <c r="G434" s="48">
        <v>3651.5</v>
      </c>
      <c r="H434" s="12">
        <v>0</v>
      </c>
      <c r="I434" s="14">
        <v>200</v>
      </c>
      <c r="J434" s="14">
        <v>200</v>
      </c>
      <c r="K434" s="1" t="s">
        <v>31</v>
      </c>
      <c r="L434" s="1" t="s">
        <v>32</v>
      </c>
      <c r="N434" s="48">
        <v>0</v>
      </c>
    </row>
    <row r="435" spans="1:14" ht="54.95" customHeight="1" x14ac:dyDescent="0.15">
      <c r="A435" s="47"/>
      <c r="B435" s="47"/>
      <c r="C435" s="47"/>
      <c r="D435" s="13">
        <v>3651.5</v>
      </c>
      <c r="E435" s="13">
        <v>0</v>
      </c>
      <c r="F435" s="48"/>
      <c r="G435" s="48"/>
      <c r="H435" s="13">
        <v>0</v>
      </c>
      <c r="J435" s="1">
        <v>0</v>
      </c>
      <c r="K435" s="1" t="s">
        <v>33</v>
      </c>
      <c r="L435" s="1" t="s">
        <v>34</v>
      </c>
      <c r="N435" s="48"/>
    </row>
    <row r="436" spans="1:14" hidden="1" x14ac:dyDescent="0.15">
      <c r="B436" s="15" t="s">
        <v>35</v>
      </c>
      <c r="F436" s="1">
        <v>3651.5</v>
      </c>
    </row>
    <row r="437" spans="1:14" hidden="1" x14ac:dyDescent="0.15">
      <c r="B437" s="15" t="s">
        <v>36</v>
      </c>
    </row>
    <row r="438" spans="1:14" hidden="1" x14ac:dyDescent="0.15">
      <c r="B438" s="15" t="s">
        <v>37</v>
      </c>
    </row>
    <row r="439" spans="1:14" hidden="1" x14ac:dyDescent="0.15">
      <c r="B439" s="15" t="s">
        <v>38</v>
      </c>
    </row>
    <row r="440" spans="1:14" ht="21" hidden="1" x14ac:dyDescent="0.15">
      <c r="B440" s="15" t="s">
        <v>39</v>
      </c>
    </row>
    <row r="441" spans="1:14" ht="21" hidden="1" x14ac:dyDescent="0.15">
      <c r="B441" s="15" t="s">
        <v>40</v>
      </c>
      <c r="C441" s="16"/>
      <c r="K441" s="1" t="s">
        <v>41</v>
      </c>
      <c r="L441" s="1" t="s">
        <v>42</v>
      </c>
    </row>
    <row r="442" spans="1:14" hidden="1" x14ac:dyDescent="0.15">
      <c r="B442" s="15" t="s">
        <v>43</v>
      </c>
    </row>
    <row r="443" spans="1:14" ht="21" hidden="1" x14ac:dyDescent="0.15">
      <c r="B443" s="15" t="s">
        <v>44</v>
      </c>
    </row>
    <row r="444" spans="1:14" hidden="1" x14ac:dyDescent="0.15">
      <c r="B444" s="15" t="s">
        <v>45</v>
      </c>
    </row>
    <row r="445" spans="1:14" hidden="1" x14ac:dyDescent="0.15">
      <c r="B445" s="15" t="s">
        <v>46</v>
      </c>
      <c r="C445" s="1">
        <v>68</v>
      </c>
      <c r="F445" s="13">
        <v>2483.02</v>
      </c>
      <c r="L445" s="5" t="s">
        <v>47</v>
      </c>
    </row>
    <row r="446" spans="1:14" hidden="1" x14ac:dyDescent="0.15">
      <c r="B446" s="15" t="s">
        <v>48</v>
      </c>
      <c r="C446" s="1">
        <v>68</v>
      </c>
      <c r="F446" s="13">
        <v>2483.02</v>
      </c>
      <c r="L446" s="5" t="s">
        <v>49</v>
      </c>
    </row>
    <row r="447" spans="1:14" hidden="1" x14ac:dyDescent="0.15">
      <c r="B447" s="15" t="s">
        <v>50</v>
      </c>
      <c r="F447" s="13" t="s">
        <v>412</v>
      </c>
      <c r="L447" s="5" t="s">
        <v>51</v>
      </c>
    </row>
    <row r="448" spans="1:14" hidden="1" x14ac:dyDescent="0.15">
      <c r="B448" s="15" t="s">
        <v>52</v>
      </c>
      <c r="C448" s="1">
        <v>40</v>
      </c>
      <c r="F448" s="13">
        <v>1460.6</v>
      </c>
      <c r="L448" s="5" t="s">
        <v>53</v>
      </c>
    </row>
    <row r="449" spans="1:14" hidden="1" x14ac:dyDescent="0.15">
      <c r="B449" s="15" t="s">
        <v>54</v>
      </c>
      <c r="C449" s="1">
        <v>40</v>
      </c>
      <c r="F449" s="13">
        <v>1460.6</v>
      </c>
      <c r="L449" s="5" t="s">
        <v>55</v>
      </c>
    </row>
    <row r="450" spans="1:14" hidden="1" x14ac:dyDescent="0.15">
      <c r="B450" s="15" t="s">
        <v>56</v>
      </c>
      <c r="F450" s="13" t="s">
        <v>412</v>
      </c>
      <c r="L450" s="5" t="s">
        <v>57</v>
      </c>
    </row>
    <row r="451" spans="1:14" x14ac:dyDescent="0.15">
      <c r="A451" s="17"/>
      <c r="B451" s="17"/>
      <c r="C451" s="17"/>
      <c r="D451" s="17"/>
      <c r="E451" s="17"/>
      <c r="F451" s="17"/>
      <c r="G451" s="17"/>
      <c r="H451" s="17"/>
      <c r="I451" s="17"/>
      <c r="J451" s="17"/>
    </row>
    <row r="452" spans="1:14" x14ac:dyDescent="0.15">
      <c r="A452" s="46" t="s">
        <v>151</v>
      </c>
      <c r="B452" s="41" t="s">
        <v>152</v>
      </c>
      <c r="C452" s="47">
        <v>1</v>
      </c>
      <c r="D452" s="12">
        <v>43.84</v>
      </c>
      <c r="E452" s="12">
        <v>0</v>
      </c>
      <c r="F452" s="48">
        <v>43.84</v>
      </c>
      <c r="G452" s="48">
        <v>43.84</v>
      </c>
      <c r="H452" s="12">
        <v>0</v>
      </c>
      <c r="I452" s="14">
        <v>2.4900000000000002</v>
      </c>
      <c r="J452" s="14">
        <v>2.4900000000000002</v>
      </c>
      <c r="K452" s="1" t="s">
        <v>31</v>
      </c>
      <c r="L452" s="1" t="s">
        <v>32</v>
      </c>
      <c r="N452" s="48">
        <v>0</v>
      </c>
    </row>
    <row r="453" spans="1:14" ht="44.1" customHeight="1" x14ac:dyDescent="0.15">
      <c r="A453" s="47"/>
      <c r="B453" s="47"/>
      <c r="C453" s="47"/>
      <c r="D453" s="13">
        <v>43.84</v>
      </c>
      <c r="E453" s="13">
        <v>0</v>
      </c>
      <c r="F453" s="48"/>
      <c r="G453" s="48"/>
      <c r="H453" s="13">
        <v>0</v>
      </c>
      <c r="J453" s="1">
        <v>0</v>
      </c>
      <c r="K453" s="1" t="s">
        <v>33</v>
      </c>
      <c r="L453" s="1" t="s">
        <v>34</v>
      </c>
      <c r="N453" s="48"/>
    </row>
    <row r="454" spans="1:14" hidden="1" x14ac:dyDescent="0.15">
      <c r="B454" s="15" t="s">
        <v>35</v>
      </c>
      <c r="F454" s="1">
        <v>43.84</v>
      </c>
    </row>
    <row r="455" spans="1:14" hidden="1" x14ac:dyDescent="0.15">
      <c r="B455" s="15" t="s">
        <v>36</v>
      </c>
    </row>
    <row r="456" spans="1:14" hidden="1" x14ac:dyDescent="0.15">
      <c r="B456" s="15" t="s">
        <v>37</v>
      </c>
    </row>
    <row r="457" spans="1:14" hidden="1" x14ac:dyDescent="0.15">
      <c r="B457" s="15" t="s">
        <v>38</v>
      </c>
    </row>
    <row r="458" spans="1:14" ht="21" hidden="1" x14ac:dyDescent="0.15">
      <c r="B458" s="15" t="s">
        <v>39</v>
      </c>
    </row>
    <row r="459" spans="1:14" ht="21" hidden="1" x14ac:dyDescent="0.15">
      <c r="B459" s="15" t="s">
        <v>40</v>
      </c>
      <c r="C459" s="16"/>
      <c r="K459" s="1" t="s">
        <v>41</v>
      </c>
      <c r="L459" s="1" t="s">
        <v>42</v>
      </c>
    </row>
    <row r="460" spans="1:14" hidden="1" x14ac:dyDescent="0.15">
      <c r="B460" s="15" t="s">
        <v>43</v>
      </c>
    </row>
    <row r="461" spans="1:14" ht="21" hidden="1" x14ac:dyDescent="0.15">
      <c r="B461" s="15" t="s">
        <v>44</v>
      </c>
    </row>
    <row r="462" spans="1:14" hidden="1" x14ac:dyDescent="0.15">
      <c r="B462" s="15" t="s">
        <v>45</v>
      </c>
    </row>
    <row r="463" spans="1:14" hidden="1" x14ac:dyDescent="0.15">
      <c r="B463" s="15" t="s">
        <v>46</v>
      </c>
      <c r="C463" s="1">
        <v>68</v>
      </c>
      <c r="F463" s="13">
        <v>29.81</v>
      </c>
      <c r="L463" s="5" t="s">
        <v>47</v>
      </c>
    </row>
    <row r="464" spans="1:14" hidden="1" x14ac:dyDescent="0.15">
      <c r="B464" s="15" t="s">
        <v>48</v>
      </c>
      <c r="C464" s="1">
        <v>68</v>
      </c>
      <c r="F464" s="13">
        <v>29.81</v>
      </c>
      <c r="L464" s="5" t="s">
        <v>49</v>
      </c>
    </row>
    <row r="465" spans="1:18" hidden="1" x14ac:dyDescent="0.15">
      <c r="B465" s="15" t="s">
        <v>50</v>
      </c>
      <c r="F465" s="13" t="s">
        <v>412</v>
      </c>
      <c r="L465" s="5" t="s">
        <v>51</v>
      </c>
    </row>
    <row r="466" spans="1:18" hidden="1" x14ac:dyDescent="0.15">
      <c r="B466" s="15" t="s">
        <v>52</v>
      </c>
      <c r="C466" s="1">
        <v>40</v>
      </c>
      <c r="F466" s="13">
        <v>17.54</v>
      </c>
      <c r="L466" s="5" t="s">
        <v>53</v>
      </c>
    </row>
    <row r="467" spans="1:18" hidden="1" x14ac:dyDescent="0.15">
      <c r="B467" s="15" t="s">
        <v>54</v>
      </c>
      <c r="C467" s="1">
        <v>40</v>
      </c>
      <c r="F467" s="13">
        <v>17.54</v>
      </c>
      <c r="L467" s="5" t="s">
        <v>55</v>
      </c>
    </row>
    <row r="468" spans="1:18" hidden="1" x14ac:dyDescent="0.15">
      <c r="B468" s="15" t="s">
        <v>56</v>
      </c>
      <c r="F468" s="13" t="s">
        <v>412</v>
      </c>
      <c r="L468" s="5" t="s">
        <v>57</v>
      </c>
    </row>
    <row r="469" spans="1:18" x14ac:dyDescent="0.15">
      <c r="A469" s="17"/>
      <c r="B469" s="17"/>
      <c r="C469" s="17"/>
      <c r="D469" s="17"/>
      <c r="E469" s="17"/>
      <c r="F469" s="17"/>
      <c r="G469" s="17"/>
      <c r="H469" s="17"/>
      <c r="I469" s="17"/>
      <c r="J469" s="17"/>
    </row>
    <row r="470" spans="1:18" x14ac:dyDescent="0.15">
      <c r="B470" s="18" t="s">
        <v>153</v>
      </c>
      <c r="C470" s="19"/>
      <c r="F470" s="20">
        <v>3719.3</v>
      </c>
      <c r="G470" s="20">
        <v>3719.3</v>
      </c>
      <c r="H470" s="20">
        <v>0</v>
      </c>
      <c r="J470" s="7">
        <v>204.15960000000001</v>
      </c>
      <c r="N470" s="20">
        <v>0</v>
      </c>
      <c r="R470" s="23">
        <v>0</v>
      </c>
    </row>
    <row r="471" spans="1:18" hidden="1" x14ac:dyDescent="0.15">
      <c r="B471" s="18" t="s">
        <v>87</v>
      </c>
      <c r="F471" s="20">
        <v>0</v>
      </c>
      <c r="G471" s="20">
        <v>0</v>
      </c>
      <c r="H471" s="20">
        <v>0</v>
      </c>
      <c r="J471" s="7">
        <v>0</v>
      </c>
      <c r="N471" s="20">
        <v>0</v>
      </c>
      <c r="R471" s="23">
        <v>0</v>
      </c>
    </row>
    <row r="472" spans="1:18" hidden="1" x14ac:dyDescent="0.15">
      <c r="B472" s="18" t="s">
        <v>88</v>
      </c>
      <c r="F472" s="20">
        <v>0</v>
      </c>
      <c r="G472" s="20"/>
      <c r="H472" s="20"/>
      <c r="J472" s="7"/>
      <c r="N472" s="20"/>
      <c r="R472" s="23"/>
    </row>
    <row r="473" spans="1:18" hidden="1" x14ac:dyDescent="0.15">
      <c r="B473" s="18" t="s">
        <v>89</v>
      </c>
      <c r="F473" s="20">
        <v>0</v>
      </c>
      <c r="G473" s="20"/>
      <c r="H473" s="20"/>
      <c r="J473" s="7"/>
      <c r="N473" s="20"/>
      <c r="R473" s="23"/>
    </row>
    <row r="474" spans="1:18" hidden="1" x14ac:dyDescent="0.15">
      <c r="B474" s="18" t="s">
        <v>90</v>
      </c>
      <c r="F474" s="20">
        <v>0</v>
      </c>
      <c r="G474" s="20"/>
      <c r="H474" s="20"/>
      <c r="J474" s="7"/>
      <c r="N474" s="20"/>
      <c r="R474" s="23"/>
    </row>
    <row r="475" spans="1:18" hidden="1" x14ac:dyDescent="0.15">
      <c r="B475" s="18" t="s">
        <v>91</v>
      </c>
      <c r="F475" s="20">
        <v>0</v>
      </c>
      <c r="G475" s="20"/>
      <c r="H475" s="20"/>
      <c r="J475" s="7"/>
      <c r="N475" s="20"/>
      <c r="R475" s="23"/>
    </row>
    <row r="476" spans="1:18" hidden="1" x14ac:dyDescent="0.15">
      <c r="B476" s="18" t="s">
        <v>92</v>
      </c>
      <c r="F476" s="20">
        <v>0</v>
      </c>
      <c r="G476" s="20"/>
      <c r="H476" s="20"/>
      <c r="J476" s="7"/>
      <c r="N476" s="20"/>
      <c r="R476" s="23"/>
    </row>
    <row r="477" spans="1:18" hidden="1" x14ac:dyDescent="0.15">
      <c r="B477" s="18" t="s">
        <v>93</v>
      </c>
      <c r="F477" s="20">
        <v>0</v>
      </c>
      <c r="G477" s="20"/>
      <c r="H477" s="20"/>
      <c r="J477" s="7"/>
      <c r="N477" s="20"/>
      <c r="R477" s="23"/>
    </row>
    <row r="478" spans="1:18" hidden="1" x14ac:dyDescent="0.15">
      <c r="B478" s="18" t="s">
        <v>94</v>
      </c>
      <c r="F478" s="20">
        <v>0</v>
      </c>
      <c r="G478" s="20"/>
      <c r="H478" s="20"/>
      <c r="J478" s="7"/>
      <c r="N478" s="20"/>
      <c r="R478" s="23"/>
    </row>
    <row r="479" spans="1:18" hidden="1" x14ac:dyDescent="0.15">
      <c r="B479" s="18" t="s">
        <v>95</v>
      </c>
      <c r="F479" s="20">
        <v>0</v>
      </c>
      <c r="G479" s="20"/>
      <c r="H479" s="20"/>
      <c r="J479" s="7"/>
      <c r="N479" s="20"/>
      <c r="R479" s="23"/>
    </row>
    <row r="480" spans="1:18" hidden="1" x14ac:dyDescent="0.15">
      <c r="B480" s="18" t="s">
        <v>96</v>
      </c>
      <c r="F480" s="20">
        <v>0</v>
      </c>
      <c r="G480" s="20"/>
      <c r="H480" s="20"/>
      <c r="J480" s="7"/>
      <c r="N480" s="20"/>
      <c r="R480" s="23"/>
    </row>
    <row r="481" spans="2:18" hidden="1" x14ac:dyDescent="0.15">
      <c r="B481" s="18" t="s">
        <v>97</v>
      </c>
      <c r="F481" s="20">
        <v>0</v>
      </c>
      <c r="G481" s="20">
        <v>0</v>
      </c>
      <c r="H481" s="20">
        <v>0</v>
      </c>
      <c r="J481" s="7">
        <v>0</v>
      </c>
      <c r="N481" s="20">
        <v>0</v>
      </c>
      <c r="R481" s="23">
        <v>0</v>
      </c>
    </row>
    <row r="482" spans="2:18" hidden="1" x14ac:dyDescent="0.15">
      <c r="B482" s="18" t="s">
        <v>98</v>
      </c>
      <c r="F482" s="20"/>
      <c r="G482" s="20"/>
      <c r="H482" s="20"/>
      <c r="J482" s="7"/>
      <c r="N482" s="20"/>
      <c r="R482" s="23"/>
    </row>
    <row r="483" spans="2:18" hidden="1" x14ac:dyDescent="0.15">
      <c r="B483" s="18" t="s">
        <v>99</v>
      </c>
      <c r="F483" s="20"/>
      <c r="G483" s="20">
        <v>0</v>
      </c>
      <c r="H483" s="20"/>
      <c r="J483" s="7"/>
      <c r="N483" s="20"/>
      <c r="R483" s="23"/>
    </row>
    <row r="484" spans="2:18" hidden="1" x14ac:dyDescent="0.15">
      <c r="B484" s="18" t="s">
        <v>100</v>
      </c>
      <c r="F484" s="20">
        <v>0</v>
      </c>
      <c r="G484" s="20"/>
      <c r="H484" s="20"/>
      <c r="J484" s="7"/>
      <c r="N484" s="20"/>
      <c r="R484" s="23"/>
    </row>
    <row r="485" spans="2:18" ht="21" hidden="1" x14ac:dyDescent="0.15">
      <c r="B485" s="18" t="s">
        <v>101</v>
      </c>
      <c r="F485" s="20">
        <v>0</v>
      </c>
      <c r="G485" s="20"/>
      <c r="H485" s="20"/>
      <c r="J485" s="7"/>
      <c r="N485" s="20"/>
      <c r="R485" s="23"/>
    </row>
    <row r="486" spans="2:18" hidden="1" x14ac:dyDescent="0.15">
      <c r="B486" s="18" t="s">
        <v>102</v>
      </c>
      <c r="F486" s="20">
        <v>0</v>
      </c>
      <c r="G486" s="20"/>
      <c r="H486" s="20"/>
      <c r="J486" s="7"/>
      <c r="N486" s="20"/>
      <c r="R486" s="23"/>
    </row>
    <row r="487" spans="2:18" hidden="1" x14ac:dyDescent="0.15">
      <c r="B487" s="18" t="s">
        <v>108</v>
      </c>
      <c r="F487" s="20">
        <v>0</v>
      </c>
      <c r="G487" s="20"/>
      <c r="H487" s="20"/>
      <c r="J487" s="7"/>
      <c r="N487" s="20"/>
      <c r="R487" s="23"/>
    </row>
    <row r="488" spans="2:18" hidden="1" x14ac:dyDescent="0.15">
      <c r="B488" s="18" t="s">
        <v>109</v>
      </c>
      <c r="F488" s="20">
        <v>0</v>
      </c>
      <c r="G488" s="20"/>
      <c r="H488" s="20"/>
      <c r="J488" s="7"/>
      <c r="N488" s="20"/>
      <c r="R488" s="23"/>
    </row>
    <row r="489" spans="2:18" hidden="1" x14ac:dyDescent="0.15">
      <c r="B489" s="18" t="s">
        <v>95</v>
      </c>
      <c r="F489" s="20">
        <v>0</v>
      </c>
      <c r="G489" s="20"/>
      <c r="H489" s="20"/>
      <c r="J489" s="7"/>
      <c r="N489" s="20"/>
      <c r="R489" s="23"/>
    </row>
    <row r="490" spans="2:18" hidden="1" x14ac:dyDescent="0.15">
      <c r="B490" s="18" t="s">
        <v>105</v>
      </c>
      <c r="F490" s="20">
        <v>0</v>
      </c>
      <c r="G490" s="20"/>
      <c r="H490" s="20"/>
      <c r="J490" s="7"/>
      <c r="N490" s="20"/>
      <c r="R490" s="23"/>
    </row>
    <row r="491" spans="2:18" hidden="1" x14ac:dyDescent="0.15">
      <c r="B491" s="18" t="s">
        <v>106</v>
      </c>
      <c r="F491" s="20">
        <v>0</v>
      </c>
      <c r="G491" s="20">
        <v>0</v>
      </c>
      <c r="H491" s="20">
        <v>0</v>
      </c>
      <c r="J491" s="7">
        <v>0</v>
      </c>
      <c r="N491" s="20">
        <v>0</v>
      </c>
      <c r="R491" s="23">
        <v>0</v>
      </c>
    </row>
    <row r="492" spans="2:18" hidden="1" x14ac:dyDescent="0.15">
      <c r="B492" s="18" t="s">
        <v>98</v>
      </c>
      <c r="F492" s="20"/>
      <c r="G492" s="20"/>
      <c r="H492" s="20"/>
      <c r="J492" s="7"/>
      <c r="N492" s="20"/>
      <c r="R492" s="23"/>
    </row>
    <row r="493" spans="2:18" hidden="1" x14ac:dyDescent="0.15">
      <c r="B493" s="18" t="s">
        <v>107</v>
      </c>
      <c r="F493" s="20">
        <v>0</v>
      </c>
      <c r="G493" s="20"/>
      <c r="H493" s="20"/>
      <c r="J493" s="7"/>
      <c r="N493" s="20"/>
      <c r="R493" s="23"/>
    </row>
    <row r="494" spans="2:18" hidden="1" x14ac:dyDescent="0.15">
      <c r="B494" s="18" t="s">
        <v>102</v>
      </c>
      <c r="F494" s="20">
        <v>0</v>
      </c>
      <c r="G494" s="20"/>
      <c r="H494" s="20"/>
      <c r="J494" s="7"/>
      <c r="N494" s="20"/>
      <c r="R494" s="23"/>
    </row>
    <row r="495" spans="2:18" hidden="1" x14ac:dyDescent="0.15">
      <c r="B495" s="18" t="s">
        <v>108</v>
      </c>
      <c r="F495" s="20">
        <v>0</v>
      </c>
      <c r="G495" s="20"/>
      <c r="H495" s="20"/>
      <c r="J495" s="7"/>
      <c r="N495" s="20"/>
      <c r="R495" s="23"/>
    </row>
    <row r="496" spans="2:18" hidden="1" x14ac:dyDescent="0.15">
      <c r="B496" s="18" t="s">
        <v>109</v>
      </c>
      <c r="F496" s="20">
        <v>0</v>
      </c>
      <c r="G496" s="20"/>
      <c r="H496" s="20"/>
      <c r="J496" s="7"/>
      <c r="N496" s="20"/>
      <c r="R496" s="23"/>
    </row>
    <row r="497" spans="2:18" ht="21" hidden="1" x14ac:dyDescent="0.15">
      <c r="B497" s="18" t="s">
        <v>110</v>
      </c>
      <c r="F497" s="20">
        <v>0</v>
      </c>
      <c r="G497" s="20"/>
      <c r="H497" s="20"/>
      <c r="J497" s="7"/>
      <c r="N497" s="20"/>
      <c r="R497" s="23"/>
    </row>
    <row r="498" spans="2:18" hidden="1" x14ac:dyDescent="0.15">
      <c r="B498" s="18" t="s">
        <v>111</v>
      </c>
      <c r="F498" s="20">
        <v>0</v>
      </c>
      <c r="G498" s="20">
        <v>0</v>
      </c>
      <c r="H498" s="20">
        <v>0</v>
      </c>
      <c r="J498" s="7">
        <v>0</v>
      </c>
      <c r="N498" s="20">
        <v>0</v>
      </c>
      <c r="R498" s="23">
        <v>0</v>
      </c>
    </row>
    <row r="499" spans="2:18" hidden="1" x14ac:dyDescent="0.15">
      <c r="B499" s="18" t="s">
        <v>102</v>
      </c>
      <c r="F499" s="20">
        <v>0</v>
      </c>
      <c r="G499" s="20"/>
      <c r="H499" s="20"/>
      <c r="J499" s="7"/>
      <c r="N499" s="20"/>
      <c r="R499" s="23"/>
    </row>
    <row r="500" spans="2:18" hidden="1" x14ac:dyDescent="0.15">
      <c r="B500" s="18" t="s">
        <v>108</v>
      </c>
      <c r="F500" s="20">
        <v>0</v>
      </c>
      <c r="G500" s="20"/>
      <c r="H500" s="20"/>
      <c r="J500" s="7"/>
      <c r="N500" s="20"/>
      <c r="R500" s="23"/>
    </row>
    <row r="501" spans="2:18" hidden="1" x14ac:dyDescent="0.15">
      <c r="B501" s="18" t="s">
        <v>109</v>
      </c>
      <c r="F501" s="20">
        <v>0</v>
      </c>
      <c r="G501" s="20"/>
      <c r="H501" s="20"/>
      <c r="J501" s="7"/>
      <c r="N501" s="20"/>
      <c r="R501" s="23"/>
    </row>
    <row r="502" spans="2:18" ht="21" hidden="1" x14ac:dyDescent="0.15">
      <c r="B502" s="18" t="s">
        <v>112</v>
      </c>
      <c r="F502" s="20">
        <v>0</v>
      </c>
      <c r="G502" s="20"/>
      <c r="H502" s="20"/>
      <c r="J502" s="7"/>
      <c r="N502" s="20"/>
      <c r="R502" s="23"/>
    </row>
    <row r="503" spans="2:18" hidden="1" x14ac:dyDescent="0.15">
      <c r="B503" s="18" t="s">
        <v>113</v>
      </c>
      <c r="F503" s="20">
        <v>0</v>
      </c>
      <c r="G503" s="20">
        <v>0</v>
      </c>
      <c r="H503" s="20">
        <v>0</v>
      </c>
      <c r="J503" s="7">
        <v>0</v>
      </c>
      <c r="N503" s="20">
        <v>0</v>
      </c>
      <c r="R503" s="23">
        <v>0</v>
      </c>
    </row>
    <row r="504" spans="2:18" hidden="1" x14ac:dyDescent="0.15">
      <c r="B504" s="18" t="s">
        <v>98</v>
      </c>
      <c r="F504" s="20"/>
      <c r="G504" s="20"/>
      <c r="H504" s="20"/>
      <c r="J504" s="7"/>
      <c r="N504" s="20"/>
      <c r="R504" s="23"/>
    </row>
    <row r="505" spans="2:18" hidden="1" x14ac:dyDescent="0.15">
      <c r="B505" s="18" t="s">
        <v>114</v>
      </c>
      <c r="F505" s="20">
        <v>0</v>
      </c>
      <c r="G505" s="20">
        <v>0</v>
      </c>
      <c r="H505" s="20">
        <v>0</v>
      </c>
      <c r="J505" s="7">
        <v>0</v>
      </c>
      <c r="N505" s="20">
        <v>0</v>
      </c>
      <c r="R505" s="23">
        <v>0</v>
      </c>
    </row>
    <row r="506" spans="2:18" hidden="1" x14ac:dyDescent="0.15">
      <c r="B506" s="18" t="s">
        <v>102</v>
      </c>
      <c r="F506" s="20">
        <v>0</v>
      </c>
      <c r="G506" s="20"/>
      <c r="H506" s="20"/>
      <c r="J506" s="7"/>
      <c r="N506" s="20"/>
      <c r="R506" s="23"/>
    </row>
    <row r="507" spans="2:18" hidden="1" x14ac:dyDescent="0.15">
      <c r="B507" s="18" t="s">
        <v>108</v>
      </c>
      <c r="F507" s="20">
        <v>0</v>
      </c>
      <c r="G507" s="20"/>
      <c r="H507" s="20"/>
      <c r="J507" s="7"/>
      <c r="N507" s="20"/>
      <c r="R507" s="23"/>
    </row>
    <row r="508" spans="2:18" hidden="1" x14ac:dyDescent="0.15">
      <c r="B508" s="18" t="s">
        <v>109</v>
      </c>
      <c r="F508" s="20">
        <v>0</v>
      </c>
      <c r="G508" s="20"/>
      <c r="H508" s="20"/>
      <c r="J508" s="7"/>
      <c r="N508" s="20"/>
      <c r="R508" s="23"/>
    </row>
    <row r="509" spans="2:18" hidden="1" x14ac:dyDescent="0.15">
      <c r="B509" s="18" t="s">
        <v>95</v>
      </c>
      <c r="F509" s="20">
        <v>0</v>
      </c>
      <c r="G509" s="20"/>
      <c r="H509" s="20"/>
      <c r="J509" s="7"/>
      <c r="N509" s="20"/>
      <c r="R509" s="23"/>
    </row>
    <row r="510" spans="2:18" hidden="1" x14ac:dyDescent="0.15">
      <c r="B510" s="18" t="s">
        <v>115</v>
      </c>
      <c r="F510" s="20">
        <v>0</v>
      </c>
      <c r="G510" s="20"/>
      <c r="H510" s="20"/>
      <c r="J510" s="7"/>
      <c r="N510" s="20"/>
      <c r="R510" s="23"/>
    </row>
    <row r="511" spans="2:18" hidden="1" x14ac:dyDescent="0.15">
      <c r="B511" s="18" t="s">
        <v>116</v>
      </c>
      <c r="F511" s="20">
        <v>0</v>
      </c>
      <c r="G511" s="20">
        <v>0</v>
      </c>
      <c r="H511" s="20">
        <v>0</v>
      </c>
      <c r="J511" s="7">
        <v>0</v>
      </c>
      <c r="N511" s="20">
        <v>0</v>
      </c>
      <c r="R511" s="23">
        <v>0</v>
      </c>
    </row>
    <row r="512" spans="2:18" hidden="1" x14ac:dyDescent="0.15">
      <c r="B512" s="18" t="s">
        <v>102</v>
      </c>
      <c r="F512" s="20">
        <v>0</v>
      </c>
      <c r="G512" s="20"/>
      <c r="H512" s="20"/>
      <c r="J512" s="7"/>
      <c r="N512" s="20"/>
      <c r="R512" s="23"/>
    </row>
    <row r="513" spans="2:18" hidden="1" x14ac:dyDescent="0.15">
      <c r="B513" s="18" t="s">
        <v>108</v>
      </c>
      <c r="F513" s="20">
        <v>0</v>
      </c>
      <c r="G513" s="20"/>
      <c r="H513" s="20"/>
      <c r="J513" s="7"/>
      <c r="N513" s="20"/>
      <c r="R513" s="23"/>
    </row>
    <row r="514" spans="2:18" hidden="1" x14ac:dyDescent="0.15">
      <c r="B514" s="18" t="s">
        <v>109</v>
      </c>
      <c r="F514" s="20">
        <v>0</v>
      </c>
      <c r="G514" s="20"/>
      <c r="H514" s="20"/>
      <c r="J514" s="7"/>
      <c r="N514" s="20"/>
      <c r="R514" s="23"/>
    </row>
    <row r="515" spans="2:18" hidden="1" x14ac:dyDescent="0.15">
      <c r="B515" s="18" t="s">
        <v>117</v>
      </c>
      <c r="F515" s="20">
        <v>0</v>
      </c>
      <c r="G515" s="20"/>
      <c r="H515" s="20"/>
      <c r="J515" s="7"/>
      <c r="N515" s="20"/>
      <c r="R515" s="23"/>
    </row>
    <row r="516" spans="2:18" hidden="1" x14ac:dyDescent="0.15">
      <c r="B516" s="18" t="s">
        <v>118</v>
      </c>
      <c r="F516" s="20">
        <v>0</v>
      </c>
      <c r="G516" s="20">
        <v>0</v>
      </c>
      <c r="H516" s="20">
        <v>0</v>
      </c>
      <c r="J516" s="7">
        <v>0</v>
      </c>
      <c r="N516" s="20">
        <v>0</v>
      </c>
      <c r="R516" s="23">
        <v>0</v>
      </c>
    </row>
    <row r="517" spans="2:18" hidden="1" x14ac:dyDescent="0.15">
      <c r="B517" s="18" t="s">
        <v>102</v>
      </c>
      <c r="F517" s="20">
        <v>0</v>
      </c>
      <c r="G517" s="20"/>
      <c r="H517" s="20"/>
      <c r="J517" s="7"/>
      <c r="N517" s="20"/>
      <c r="R517" s="23"/>
    </row>
    <row r="518" spans="2:18" hidden="1" x14ac:dyDescent="0.15">
      <c r="B518" s="18" t="s">
        <v>108</v>
      </c>
      <c r="F518" s="20">
        <v>0</v>
      </c>
      <c r="G518" s="20"/>
      <c r="H518" s="20"/>
      <c r="J518" s="7"/>
      <c r="N518" s="20"/>
      <c r="R518" s="23"/>
    </row>
    <row r="519" spans="2:18" hidden="1" x14ac:dyDescent="0.15">
      <c r="B519" s="18" t="s">
        <v>109</v>
      </c>
      <c r="F519" s="20">
        <v>0</v>
      </c>
      <c r="G519" s="20"/>
      <c r="H519" s="20"/>
      <c r="J519" s="7"/>
      <c r="N519" s="20"/>
      <c r="R519" s="23"/>
    </row>
    <row r="520" spans="2:18" ht="21" hidden="1" x14ac:dyDescent="0.15">
      <c r="B520" s="18" t="s">
        <v>119</v>
      </c>
      <c r="F520" s="20">
        <v>0</v>
      </c>
      <c r="G520" s="20"/>
      <c r="H520" s="20"/>
      <c r="J520" s="7"/>
      <c r="N520" s="20"/>
      <c r="R520" s="23"/>
    </row>
    <row r="521" spans="2:18" hidden="1" x14ac:dyDescent="0.15">
      <c r="B521" s="18" t="s">
        <v>120</v>
      </c>
      <c r="F521" s="20">
        <v>0</v>
      </c>
      <c r="G521" s="20">
        <v>0</v>
      </c>
      <c r="H521" s="20">
        <v>0</v>
      </c>
      <c r="J521" s="7">
        <v>0</v>
      </c>
      <c r="N521" s="20">
        <v>0</v>
      </c>
      <c r="R521" s="23">
        <v>0</v>
      </c>
    </row>
    <row r="522" spans="2:18" hidden="1" x14ac:dyDescent="0.15">
      <c r="B522" s="18" t="s">
        <v>98</v>
      </c>
      <c r="F522" s="20"/>
      <c r="G522" s="20"/>
      <c r="H522" s="20"/>
      <c r="J522" s="7"/>
      <c r="N522" s="20"/>
      <c r="R522" s="23"/>
    </row>
    <row r="523" spans="2:18" hidden="1" x14ac:dyDescent="0.15">
      <c r="B523" s="18" t="s">
        <v>107</v>
      </c>
      <c r="F523" s="20">
        <v>0</v>
      </c>
      <c r="G523" s="20"/>
      <c r="H523" s="20"/>
      <c r="J523" s="7"/>
      <c r="N523" s="20"/>
      <c r="R523" s="23"/>
    </row>
    <row r="524" spans="2:18" hidden="1" x14ac:dyDescent="0.15">
      <c r="B524" s="18" t="s">
        <v>102</v>
      </c>
      <c r="F524" s="20">
        <v>0</v>
      </c>
      <c r="G524" s="20"/>
      <c r="H524" s="20"/>
      <c r="J524" s="7"/>
      <c r="N524" s="20"/>
      <c r="R524" s="23"/>
    </row>
    <row r="525" spans="2:18" hidden="1" x14ac:dyDescent="0.15">
      <c r="B525" s="18" t="s">
        <v>108</v>
      </c>
      <c r="F525" s="20">
        <v>0</v>
      </c>
      <c r="G525" s="20"/>
      <c r="H525" s="20"/>
      <c r="J525" s="7"/>
      <c r="N525" s="20"/>
      <c r="R525" s="23"/>
    </row>
    <row r="526" spans="2:18" hidden="1" x14ac:dyDescent="0.15">
      <c r="B526" s="18" t="s">
        <v>109</v>
      </c>
      <c r="F526" s="20">
        <v>0</v>
      </c>
      <c r="G526" s="20"/>
      <c r="H526" s="20"/>
      <c r="J526" s="7"/>
      <c r="N526" s="20"/>
      <c r="R526" s="23"/>
    </row>
    <row r="527" spans="2:18" hidden="1" x14ac:dyDescent="0.15">
      <c r="B527" s="18" t="s">
        <v>121</v>
      </c>
      <c r="F527" s="20">
        <v>0</v>
      </c>
      <c r="G527" s="20"/>
      <c r="H527" s="20"/>
      <c r="J527" s="7"/>
      <c r="N527" s="20"/>
      <c r="R527" s="23"/>
    </row>
    <row r="528" spans="2:18" hidden="1" x14ac:dyDescent="0.15">
      <c r="B528" s="18" t="s">
        <v>122</v>
      </c>
      <c r="F528" s="20">
        <v>0</v>
      </c>
      <c r="G528" s="20">
        <v>0</v>
      </c>
      <c r="H528" s="20">
        <v>0</v>
      </c>
      <c r="J528" s="7">
        <v>0</v>
      </c>
      <c r="N528" s="20">
        <v>0</v>
      </c>
      <c r="R528" s="23">
        <v>0</v>
      </c>
    </row>
    <row r="529" spans="2:18" hidden="1" x14ac:dyDescent="0.15">
      <c r="B529" s="18" t="s">
        <v>123</v>
      </c>
      <c r="F529" s="20">
        <v>0</v>
      </c>
      <c r="G529" s="20"/>
      <c r="H529" s="20"/>
      <c r="J529" s="7"/>
      <c r="N529" s="20"/>
      <c r="R529" s="23"/>
    </row>
    <row r="530" spans="2:18" hidden="1" x14ac:dyDescent="0.15">
      <c r="B530" s="18" t="s">
        <v>124</v>
      </c>
      <c r="F530" s="20">
        <v>0</v>
      </c>
      <c r="G530" s="20"/>
      <c r="H530" s="20"/>
      <c r="J530" s="7"/>
      <c r="N530" s="20"/>
      <c r="R530" s="23"/>
    </row>
    <row r="531" spans="2:18" hidden="1" x14ac:dyDescent="0.15">
      <c r="B531" s="18" t="s">
        <v>108</v>
      </c>
      <c r="F531" s="20">
        <v>0</v>
      </c>
      <c r="G531" s="20"/>
      <c r="H531" s="20"/>
      <c r="J531" s="7"/>
      <c r="N531" s="20"/>
      <c r="R531" s="23"/>
    </row>
    <row r="532" spans="2:18" hidden="1" x14ac:dyDescent="0.15">
      <c r="B532" s="18" t="s">
        <v>109</v>
      </c>
      <c r="F532" s="20">
        <v>0</v>
      </c>
      <c r="G532" s="20"/>
      <c r="H532" s="20"/>
      <c r="J532" s="7"/>
      <c r="N532" s="20"/>
      <c r="R532" s="23"/>
    </row>
    <row r="533" spans="2:18" hidden="1" x14ac:dyDescent="0.15">
      <c r="B533" s="18" t="s">
        <v>125</v>
      </c>
      <c r="F533" s="20">
        <v>0</v>
      </c>
      <c r="G533" s="20"/>
      <c r="H533" s="20"/>
      <c r="J533" s="7"/>
      <c r="N533" s="20"/>
      <c r="R533" s="23"/>
    </row>
    <row r="534" spans="2:18" x14ac:dyDescent="0.15">
      <c r="B534" s="18" t="s">
        <v>126</v>
      </c>
      <c r="C534" s="19"/>
      <c r="F534" s="20">
        <v>3719.3</v>
      </c>
      <c r="G534" s="20">
        <v>3719.3</v>
      </c>
      <c r="H534" s="20">
        <v>0</v>
      </c>
      <c r="J534" s="7">
        <v>204.15960000000001</v>
      </c>
      <c r="N534" s="20">
        <v>0</v>
      </c>
      <c r="R534" s="23">
        <v>0</v>
      </c>
    </row>
    <row r="535" spans="2:18" x14ac:dyDescent="0.15">
      <c r="B535" s="18" t="s">
        <v>154</v>
      </c>
      <c r="C535" s="19"/>
      <c r="F535" s="20">
        <v>2529.12</v>
      </c>
      <c r="G535" s="20"/>
      <c r="H535" s="20"/>
      <c r="J535" s="7"/>
      <c r="N535" s="20"/>
      <c r="R535" s="23"/>
    </row>
    <row r="536" spans="2:18" x14ac:dyDescent="0.15">
      <c r="B536" s="18" t="s">
        <v>155</v>
      </c>
      <c r="C536" s="19"/>
      <c r="F536" s="20">
        <v>1487.72</v>
      </c>
      <c r="G536" s="20"/>
      <c r="H536" s="20"/>
      <c r="J536" s="7"/>
      <c r="N536" s="20"/>
      <c r="R536" s="23"/>
    </row>
    <row r="537" spans="2:18" x14ac:dyDescent="0.15">
      <c r="B537" s="18" t="s">
        <v>127</v>
      </c>
      <c r="C537" s="19"/>
      <c r="F537" s="20">
        <v>7736.14</v>
      </c>
      <c r="G537" s="20"/>
      <c r="H537" s="20"/>
      <c r="J537" s="7"/>
      <c r="N537" s="20"/>
      <c r="R537" s="23"/>
    </row>
    <row r="538" spans="2:18" hidden="1" x14ac:dyDescent="0.15">
      <c r="B538" s="18" t="s">
        <v>128</v>
      </c>
      <c r="F538" s="20">
        <v>0</v>
      </c>
      <c r="G538" s="20">
        <v>0</v>
      </c>
      <c r="H538" s="20">
        <v>0</v>
      </c>
      <c r="J538" s="7">
        <v>0</v>
      </c>
      <c r="N538" s="20">
        <v>0</v>
      </c>
      <c r="R538" s="23">
        <v>0</v>
      </c>
    </row>
    <row r="539" spans="2:18" hidden="1" x14ac:dyDescent="0.15">
      <c r="B539" s="18" t="s">
        <v>102</v>
      </c>
      <c r="F539" s="20">
        <v>0</v>
      </c>
      <c r="G539" s="20"/>
      <c r="H539" s="20"/>
      <c r="J539" s="7"/>
      <c r="N539" s="20"/>
      <c r="R539" s="23"/>
    </row>
    <row r="540" spans="2:18" hidden="1" x14ac:dyDescent="0.15">
      <c r="B540" s="18" t="s">
        <v>108</v>
      </c>
      <c r="F540" s="20">
        <v>0</v>
      </c>
      <c r="G540" s="20"/>
      <c r="H540" s="20"/>
      <c r="J540" s="7"/>
      <c r="N540" s="20"/>
      <c r="R540" s="23"/>
    </row>
    <row r="541" spans="2:18" hidden="1" x14ac:dyDescent="0.15">
      <c r="B541" s="18" t="s">
        <v>109</v>
      </c>
      <c r="F541" s="20">
        <v>0</v>
      </c>
      <c r="G541" s="20"/>
      <c r="H541" s="20"/>
      <c r="J541" s="7"/>
      <c r="N541" s="20"/>
      <c r="R541" s="23"/>
    </row>
    <row r="542" spans="2:18" hidden="1" x14ac:dyDescent="0.15">
      <c r="B542" s="18" t="s">
        <v>129</v>
      </c>
      <c r="F542" s="20">
        <v>0</v>
      </c>
      <c r="G542" s="20"/>
      <c r="H542" s="20"/>
      <c r="J542" s="7"/>
      <c r="N542" s="20"/>
      <c r="R542" s="23"/>
    </row>
    <row r="543" spans="2:18" ht="21" hidden="1" x14ac:dyDescent="0.15">
      <c r="B543" s="18" t="s">
        <v>130</v>
      </c>
      <c r="F543" s="20">
        <v>0</v>
      </c>
      <c r="G543" s="20">
        <v>0</v>
      </c>
      <c r="H543" s="20">
        <v>0</v>
      </c>
      <c r="J543" s="7">
        <v>0</v>
      </c>
      <c r="N543" s="20">
        <v>0</v>
      </c>
      <c r="R543" s="23">
        <v>0</v>
      </c>
    </row>
    <row r="544" spans="2:18" hidden="1" x14ac:dyDescent="0.15">
      <c r="B544" s="18" t="s">
        <v>102</v>
      </c>
      <c r="F544" s="20">
        <v>0</v>
      </c>
      <c r="G544" s="20"/>
      <c r="H544" s="20"/>
      <c r="J544" s="7"/>
      <c r="N544" s="20"/>
      <c r="R544" s="23"/>
    </row>
    <row r="545" spans="1:18" x14ac:dyDescent="0.15">
      <c r="B545" s="18" t="s">
        <v>156</v>
      </c>
      <c r="C545" s="19"/>
      <c r="F545" s="20">
        <v>7736.14</v>
      </c>
      <c r="G545" s="20">
        <v>0</v>
      </c>
      <c r="H545" s="20">
        <v>0</v>
      </c>
      <c r="J545" s="7">
        <v>0</v>
      </c>
      <c r="N545" s="20">
        <v>0</v>
      </c>
      <c r="R545" s="23">
        <v>0</v>
      </c>
    </row>
    <row r="546" spans="1:18" ht="21" hidden="1" x14ac:dyDescent="0.15">
      <c r="B546" s="18" t="s">
        <v>132</v>
      </c>
      <c r="F546" s="20">
        <v>0</v>
      </c>
      <c r="G546" s="20"/>
      <c r="H546" s="20"/>
      <c r="J546" s="7"/>
      <c r="N546" s="20"/>
      <c r="R546" s="23"/>
    </row>
    <row r="547" spans="1:18" x14ac:dyDescent="0.15">
      <c r="B547" s="18" t="s">
        <v>133</v>
      </c>
      <c r="C547" s="19"/>
      <c r="F547" s="20">
        <v>2529.12</v>
      </c>
      <c r="G547" s="20"/>
      <c r="H547" s="20"/>
      <c r="J547" s="7"/>
      <c r="N547" s="20"/>
      <c r="R547" s="23"/>
    </row>
    <row r="548" spans="1:18" x14ac:dyDescent="0.15">
      <c r="B548" s="18" t="s">
        <v>134</v>
      </c>
      <c r="C548" s="19"/>
      <c r="F548" s="20">
        <v>1487.72</v>
      </c>
      <c r="G548" s="20"/>
      <c r="H548" s="20"/>
      <c r="J548" s="7"/>
      <c r="N548" s="20"/>
      <c r="R548" s="23"/>
    </row>
    <row r="549" spans="1:18" ht="21" hidden="1" x14ac:dyDescent="0.15">
      <c r="B549" s="18" t="s">
        <v>39</v>
      </c>
      <c r="F549" s="20">
        <v>0</v>
      </c>
      <c r="G549" s="20"/>
      <c r="H549" s="20"/>
      <c r="J549" s="7"/>
      <c r="N549" s="20">
        <v>0</v>
      </c>
      <c r="R549" s="23"/>
    </row>
    <row r="550" spans="1:18" hidden="1" x14ac:dyDescent="0.15">
      <c r="B550" s="18" t="s">
        <v>157</v>
      </c>
      <c r="F550" s="20">
        <v>0</v>
      </c>
      <c r="G550" s="20"/>
      <c r="H550" s="20"/>
      <c r="J550" s="7"/>
      <c r="N550" s="20">
        <v>0</v>
      </c>
      <c r="R550" s="23"/>
    </row>
    <row r="551" spans="1:18" hidden="1" x14ac:dyDescent="0.15">
      <c r="B551" s="18" t="s">
        <v>136</v>
      </c>
      <c r="C551" s="19"/>
      <c r="F551" s="20">
        <v>3719.3</v>
      </c>
      <c r="G551" s="20"/>
      <c r="H551" s="20"/>
      <c r="J551" s="7"/>
      <c r="N551" s="20"/>
      <c r="R551" s="23"/>
    </row>
    <row r="552" spans="1:18" hidden="1" x14ac:dyDescent="0.15">
      <c r="B552" s="18" t="s">
        <v>137</v>
      </c>
      <c r="F552" s="20">
        <v>0</v>
      </c>
      <c r="G552" s="20"/>
      <c r="H552" s="20"/>
      <c r="J552" s="7"/>
      <c r="N552" s="20"/>
      <c r="R552" s="23"/>
    </row>
    <row r="553" spans="1:18" hidden="1" x14ac:dyDescent="0.15">
      <c r="B553" s="18" t="s">
        <v>138</v>
      </c>
      <c r="C553" s="19"/>
      <c r="F553" s="20">
        <v>3719.3</v>
      </c>
      <c r="G553" s="20"/>
      <c r="H553" s="20"/>
      <c r="J553" s="7"/>
      <c r="N553" s="20"/>
      <c r="R553" s="23"/>
    </row>
    <row r="554" spans="1:18" hidden="1" x14ac:dyDescent="0.15">
      <c r="B554" s="18" t="s">
        <v>139</v>
      </c>
      <c r="C554" s="19"/>
      <c r="F554" s="20"/>
      <c r="G554" s="20"/>
      <c r="H554" s="20"/>
      <c r="J554" s="7">
        <v>204.15960000000001</v>
      </c>
      <c r="N554" s="20"/>
      <c r="R554" s="23"/>
    </row>
    <row r="555" spans="1:18" hidden="1" x14ac:dyDescent="0.15">
      <c r="B555" s="18" t="s">
        <v>140</v>
      </c>
      <c r="F555" s="20"/>
      <c r="G555" s="20"/>
      <c r="H555" s="20"/>
      <c r="J555" s="7">
        <v>0</v>
      </c>
      <c r="N555" s="20"/>
      <c r="R555" s="23"/>
    </row>
    <row r="556" spans="1:18" hidden="1" x14ac:dyDescent="0.15">
      <c r="B556" s="18" t="s">
        <v>141</v>
      </c>
      <c r="C556" s="19"/>
      <c r="F556" s="20"/>
      <c r="G556" s="20"/>
      <c r="H556" s="20"/>
      <c r="J556" s="7">
        <v>204.15960000000001</v>
      </c>
      <c r="N556" s="20"/>
      <c r="R556" s="23"/>
    </row>
    <row r="558" spans="1:18" x14ac:dyDescent="0.15">
      <c r="B558" s="53" t="s">
        <v>158</v>
      </c>
      <c r="C558" s="53"/>
      <c r="D558" s="53"/>
      <c r="E558" s="53"/>
      <c r="F558" s="53"/>
      <c r="G558" s="53"/>
      <c r="H558" s="53"/>
      <c r="I558" s="53"/>
      <c r="J558" s="53"/>
    </row>
    <row r="559" spans="1:18" x14ac:dyDescent="0.15">
      <c r="B559" s="53"/>
      <c r="C559" s="53"/>
      <c r="D559" s="53"/>
      <c r="E559" s="53"/>
      <c r="F559" s="53"/>
      <c r="G559" s="53"/>
      <c r="H559" s="53"/>
      <c r="I559" s="53"/>
      <c r="J559" s="53"/>
    </row>
    <row r="560" spans="1:18" x14ac:dyDescent="0.15">
      <c r="A560" s="46" t="s">
        <v>159</v>
      </c>
      <c r="B560" s="41" t="s">
        <v>160</v>
      </c>
      <c r="C560" s="47">
        <v>1</v>
      </c>
      <c r="D560" s="12">
        <v>2647.68</v>
      </c>
      <c r="E560" s="12">
        <v>0</v>
      </c>
      <c r="F560" s="48">
        <v>2647.68</v>
      </c>
      <c r="G560" s="48">
        <v>0</v>
      </c>
      <c r="H560" s="12">
        <v>0</v>
      </c>
      <c r="I560" s="14"/>
      <c r="J560" s="14">
        <v>0</v>
      </c>
      <c r="K560" s="1" t="s">
        <v>31</v>
      </c>
      <c r="L560" s="1" t="s">
        <v>32</v>
      </c>
      <c r="N560" s="48">
        <v>2647.68</v>
      </c>
    </row>
    <row r="561" spans="1:14" ht="21.95" customHeight="1" x14ac:dyDescent="0.15">
      <c r="A561" s="47"/>
      <c r="B561" s="47"/>
      <c r="C561" s="47"/>
      <c r="D561" s="13">
        <v>0</v>
      </c>
      <c r="E561" s="13">
        <v>0</v>
      </c>
      <c r="F561" s="48"/>
      <c r="G561" s="48"/>
      <c r="H561" s="13">
        <v>0</v>
      </c>
      <c r="J561" s="1">
        <v>0</v>
      </c>
      <c r="K561" s="1" t="s">
        <v>33</v>
      </c>
      <c r="L561" s="1" t="s">
        <v>34</v>
      </c>
      <c r="N561" s="48"/>
    </row>
    <row r="562" spans="1:14" hidden="1" x14ac:dyDescent="0.15">
      <c r="B562" s="15" t="s">
        <v>35</v>
      </c>
    </row>
    <row r="563" spans="1:14" hidden="1" x14ac:dyDescent="0.15">
      <c r="B563" s="15" t="s">
        <v>36</v>
      </c>
    </row>
    <row r="564" spans="1:14" hidden="1" x14ac:dyDescent="0.15">
      <c r="B564" s="15" t="s">
        <v>37</v>
      </c>
    </row>
    <row r="565" spans="1:14" hidden="1" x14ac:dyDescent="0.15">
      <c r="B565" s="15" t="s">
        <v>38</v>
      </c>
      <c r="F565" s="1">
        <v>2647.68</v>
      </c>
    </row>
    <row r="566" spans="1:14" ht="21" hidden="1" x14ac:dyDescent="0.15">
      <c r="B566" s="15" t="s">
        <v>39</v>
      </c>
    </row>
    <row r="567" spans="1:14" ht="21" hidden="1" x14ac:dyDescent="0.15">
      <c r="B567" s="15" t="s">
        <v>40</v>
      </c>
      <c r="C567" s="16"/>
      <c r="K567" s="1" t="s">
        <v>41</v>
      </c>
      <c r="L567" s="1" t="s">
        <v>42</v>
      </c>
    </row>
    <row r="568" spans="1:14" hidden="1" x14ac:dyDescent="0.15">
      <c r="B568" s="15" t="s">
        <v>43</v>
      </c>
    </row>
    <row r="569" spans="1:14" ht="21" hidden="1" x14ac:dyDescent="0.15">
      <c r="B569" s="15" t="s">
        <v>44</v>
      </c>
    </row>
    <row r="570" spans="1:14" hidden="1" x14ac:dyDescent="0.15">
      <c r="B570" s="15" t="s">
        <v>45</v>
      </c>
    </row>
    <row r="571" spans="1:14" x14ac:dyDescent="0.15">
      <c r="A571" s="17"/>
      <c r="B571" s="17"/>
      <c r="C571" s="17"/>
      <c r="D571" s="17"/>
      <c r="E571" s="17"/>
      <c r="F571" s="17"/>
      <c r="G571" s="17"/>
      <c r="H571" s="17"/>
      <c r="I571" s="17"/>
      <c r="J571" s="17"/>
    </row>
    <row r="572" spans="1:14" x14ac:dyDescent="0.15">
      <c r="A572" s="46" t="s">
        <v>161</v>
      </c>
      <c r="B572" s="41" t="s">
        <v>162</v>
      </c>
      <c r="C572" s="47">
        <v>1</v>
      </c>
      <c r="D572" s="12">
        <v>10658.62</v>
      </c>
      <c r="E572" s="12">
        <v>0</v>
      </c>
      <c r="F572" s="48">
        <v>10658.62</v>
      </c>
      <c r="G572" s="48">
        <v>0</v>
      </c>
      <c r="H572" s="12">
        <v>0</v>
      </c>
      <c r="I572" s="14"/>
      <c r="J572" s="14">
        <v>0</v>
      </c>
      <c r="K572" s="1" t="s">
        <v>31</v>
      </c>
      <c r="L572" s="1" t="s">
        <v>32</v>
      </c>
      <c r="N572" s="48">
        <v>10658.62</v>
      </c>
    </row>
    <row r="573" spans="1:14" ht="33" customHeight="1" x14ac:dyDescent="0.15">
      <c r="A573" s="47"/>
      <c r="B573" s="47"/>
      <c r="C573" s="47"/>
      <c r="D573" s="13">
        <v>0</v>
      </c>
      <c r="E573" s="13">
        <v>0</v>
      </c>
      <c r="F573" s="48"/>
      <c r="G573" s="48"/>
      <c r="H573" s="13">
        <v>0</v>
      </c>
      <c r="J573" s="1">
        <v>0</v>
      </c>
      <c r="K573" s="1" t="s">
        <v>33</v>
      </c>
      <c r="L573" s="1" t="s">
        <v>34</v>
      </c>
      <c r="N573" s="48"/>
    </row>
    <row r="574" spans="1:14" hidden="1" x14ac:dyDescent="0.15">
      <c r="B574" s="15" t="s">
        <v>35</v>
      </c>
    </row>
    <row r="575" spans="1:14" hidden="1" x14ac:dyDescent="0.15">
      <c r="B575" s="15" t="s">
        <v>36</v>
      </c>
    </row>
    <row r="576" spans="1:14" hidden="1" x14ac:dyDescent="0.15">
      <c r="B576" s="15" t="s">
        <v>37</v>
      </c>
    </row>
    <row r="577" spans="1:18" hidden="1" x14ac:dyDescent="0.15">
      <c r="B577" s="15" t="s">
        <v>38</v>
      </c>
      <c r="F577" s="1">
        <v>10658.62</v>
      </c>
    </row>
    <row r="578" spans="1:18" ht="21" hidden="1" x14ac:dyDescent="0.15">
      <c r="B578" s="15" t="s">
        <v>39</v>
      </c>
    </row>
    <row r="579" spans="1:18" ht="21" hidden="1" x14ac:dyDescent="0.15">
      <c r="B579" s="15" t="s">
        <v>40</v>
      </c>
      <c r="C579" s="16"/>
      <c r="K579" s="1" t="s">
        <v>41</v>
      </c>
      <c r="L579" s="1" t="s">
        <v>42</v>
      </c>
    </row>
    <row r="580" spans="1:18" hidden="1" x14ac:dyDescent="0.15">
      <c r="B580" s="15" t="s">
        <v>43</v>
      </c>
    </row>
    <row r="581" spans="1:18" ht="21" hidden="1" x14ac:dyDescent="0.15">
      <c r="B581" s="15" t="s">
        <v>44</v>
      </c>
    </row>
    <row r="582" spans="1:18" hidden="1" x14ac:dyDescent="0.15">
      <c r="B582" s="15" t="s">
        <v>45</v>
      </c>
    </row>
    <row r="583" spans="1:18" x14ac:dyDescent="0.15">
      <c r="A583" s="17"/>
      <c r="B583" s="17"/>
      <c r="C583" s="17"/>
      <c r="D583" s="17"/>
      <c r="E583" s="17"/>
      <c r="F583" s="17"/>
      <c r="G583" s="17"/>
      <c r="H583" s="17"/>
      <c r="I583" s="17"/>
      <c r="J583" s="17"/>
    </row>
    <row r="585" spans="1:18" x14ac:dyDescent="0.15">
      <c r="B585" s="18" t="s">
        <v>163</v>
      </c>
      <c r="C585" s="19"/>
      <c r="F585" s="20">
        <v>13306.3</v>
      </c>
      <c r="G585" s="20">
        <v>0</v>
      </c>
      <c r="H585" s="20">
        <v>0</v>
      </c>
      <c r="J585" s="7">
        <v>0</v>
      </c>
      <c r="N585" s="20">
        <v>13306.3</v>
      </c>
      <c r="R585" s="23">
        <v>0</v>
      </c>
    </row>
    <row r="586" spans="1:18" hidden="1" x14ac:dyDescent="0.15">
      <c r="B586" s="18" t="s">
        <v>87</v>
      </c>
      <c r="F586" s="20">
        <v>0</v>
      </c>
      <c r="G586" s="20">
        <v>0</v>
      </c>
      <c r="H586" s="20">
        <v>0</v>
      </c>
      <c r="J586" s="7">
        <v>0</v>
      </c>
      <c r="N586" s="20">
        <v>0</v>
      </c>
      <c r="R586" s="23">
        <v>0</v>
      </c>
    </row>
    <row r="587" spans="1:18" hidden="1" x14ac:dyDescent="0.15">
      <c r="B587" s="18" t="s">
        <v>88</v>
      </c>
      <c r="F587" s="20">
        <v>0</v>
      </c>
      <c r="G587" s="20"/>
      <c r="H587" s="20"/>
      <c r="J587" s="7"/>
      <c r="N587" s="20"/>
      <c r="R587" s="23"/>
    </row>
    <row r="588" spans="1:18" hidden="1" x14ac:dyDescent="0.15">
      <c r="B588" s="18" t="s">
        <v>89</v>
      </c>
      <c r="F588" s="20">
        <v>0</v>
      </c>
      <c r="G588" s="20"/>
      <c r="H588" s="20"/>
      <c r="J588" s="7"/>
      <c r="N588" s="20"/>
      <c r="R588" s="23"/>
    </row>
    <row r="589" spans="1:18" hidden="1" x14ac:dyDescent="0.15">
      <c r="B589" s="18" t="s">
        <v>90</v>
      </c>
      <c r="F589" s="20">
        <v>0</v>
      </c>
      <c r="G589" s="20"/>
      <c r="H589" s="20"/>
      <c r="J589" s="7"/>
      <c r="N589" s="20"/>
      <c r="R589" s="23"/>
    </row>
    <row r="590" spans="1:18" hidden="1" x14ac:dyDescent="0.15">
      <c r="B590" s="18" t="s">
        <v>91</v>
      </c>
      <c r="F590" s="20">
        <v>0</v>
      </c>
      <c r="G590" s="20"/>
      <c r="H590" s="20"/>
      <c r="J590" s="7"/>
      <c r="N590" s="20"/>
      <c r="R590" s="23"/>
    </row>
    <row r="591" spans="1:18" hidden="1" x14ac:dyDescent="0.15">
      <c r="B591" s="18" t="s">
        <v>92</v>
      </c>
      <c r="F591" s="20">
        <v>0</v>
      </c>
      <c r="G591" s="20"/>
      <c r="H591" s="20"/>
      <c r="J591" s="7"/>
      <c r="N591" s="20"/>
      <c r="R591" s="23"/>
    </row>
    <row r="592" spans="1:18" hidden="1" x14ac:dyDescent="0.15">
      <c r="B592" s="18" t="s">
        <v>93</v>
      </c>
      <c r="F592" s="20">
        <v>0</v>
      </c>
      <c r="G592" s="20"/>
      <c r="H592" s="20"/>
      <c r="J592" s="7"/>
      <c r="N592" s="20"/>
      <c r="R592" s="23"/>
    </row>
    <row r="593" spans="2:18" hidden="1" x14ac:dyDescent="0.15">
      <c r="B593" s="18" t="s">
        <v>94</v>
      </c>
      <c r="F593" s="20">
        <v>0</v>
      </c>
      <c r="G593" s="20"/>
      <c r="H593" s="20"/>
      <c r="J593" s="7"/>
      <c r="N593" s="20"/>
      <c r="R593" s="23"/>
    </row>
    <row r="594" spans="2:18" hidden="1" x14ac:dyDescent="0.15">
      <c r="B594" s="18" t="s">
        <v>95</v>
      </c>
      <c r="F594" s="20">
        <v>0</v>
      </c>
      <c r="G594" s="20"/>
      <c r="H594" s="20"/>
      <c r="J594" s="7"/>
      <c r="N594" s="20"/>
      <c r="R594" s="23"/>
    </row>
    <row r="595" spans="2:18" hidden="1" x14ac:dyDescent="0.15">
      <c r="B595" s="18" t="s">
        <v>96</v>
      </c>
      <c r="F595" s="20">
        <v>0</v>
      </c>
      <c r="G595" s="20"/>
      <c r="H595" s="20"/>
      <c r="J595" s="7"/>
      <c r="N595" s="20"/>
      <c r="R595" s="23"/>
    </row>
    <row r="596" spans="2:18" hidden="1" x14ac:dyDescent="0.15">
      <c r="B596" s="18" t="s">
        <v>97</v>
      </c>
      <c r="F596" s="20">
        <v>0</v>
      </c>
      <c r="G596" s="20">
        <v>0</v>
      </c>
      <c r="H596" s="20">
        <v>0</v>
      </c>
      <c r="J596" s="7">
        <v>0</v>
      </c>
      <c r="N596" s="20">
        <v>0</v>
      </c>
      <c r="R596" s="23">
        <v>0</v>
      </c>
    </row>
    <row r="597" spans="2:18" hidden="1" x14ac:dyDescent="0.15">
      <c r="B597" s="18" t="s">
        <v>98</v>
      </c>
      <c r="F597" s="20"/>
      <c r="G597" s="20"/>
      <c r="H597" s="20"/>
      <c r="J597" s="7"/>
      <c r="N597" s="20"/>
      <c r="R597" s="23"/>
    </row>
    <row r="598" spans="2:18" hidden="1" x14ac:dyDescent="0.15">
      <c r="B598" s="18" t="s">
        <v>99</v>
      </c>
      <c r="F598" s="20"/>
      <c r="G598" s="20">
        <v>0</v>
      </c>
      <c r="H598" s="20"/>
      <c r="J598" s="7"/>
      <c r="N598" s="20"/>
      <c r="R598" s="23"/>
    </row>
    <row r="599" spans="2:18" hidden="1" x14ac:dyDescent="0.15">
      <c r="B599" s="18" t="s">
        <v>100</v>
      </c>
      <c r="F599" s="20">
        <v>0</v>
      </c>
      <c r="G599" s="20"/>
      <c r="H599" s="20"/>
      <c r="J599" s="7"/>
      <c r="N599" s="20"/>
      <c r="R599" s="23"/>
    </row>
    <row r="600" spans="2:18" ht="21" hidden="1" x14ac:dyDescent="0.15">
      <c r="B600" s="18" t="s">
        <v>101</v>
      </c>
      <c r="F600" s="20">
        <v>0</v>
      </c>
      <c r="G600" s="20"/>
      <c r="H600" s="20"/>
      <c r="J600" s="7"/>
      <c r="N600" s="20"/>
      <c r="R600" s="23"/>
    </row>
    <row r="601" spans="2:18" hidden="1" x14ac:dyDescent="0.15">
      <c r="B601" s="18" t="s">
        <v>102</v>
      </c>
      <c r="F601" s="20">
        <v>0</v>
      </c>
      <c r="G601" s="20"/>
      <c r="H601" s="20"/>
      <c r="J601" s="7"/>
      <c r="N601" s="20"/>
      <c r="R601" s="23"/>
    </row>
    <row r="602" spans="2:18" hidden="1" x14ac:dyDescent="0.15">
      <c r="B602" s="18" t="s">
        <v>108</v>
      </c>
      <c r="F602" s="20">
        <v>0</v>
      </c>
      <c r="G602" s="20"/>
      <c r="H602" s="20"/>
      <c r="J602" s="7"/>
      <c r="N602" s="20"/>
      <c r="R602" s="23"/>
    </row>
    <row r="603" spans="2:18" hidden="1" x14ac:dyDescent="0.15">
      <c r="B603" s="18" t="s">
        <v>109</v>
      </c>
      <c r="F603" s="20">
        <v>0</v>
      </c>
      <c r="G603" s="20"/>
      <c r="H603" s="20"/>
      <c r="J603" s="7"/>
      <c r="N603" s="20"/>
      <c r="R603" s="23"/>
    </row>
    <row r="604" spans="2:18" hidden="1" x14ac:dyDescent="0.15">
      <c r="B604" s="18" t="s">
        <v>95</v>
      </c>
      <c r="F604" s="20">
        <v>0</v>
      </c>
      <c r="G604" s="20"/>
      <c r="H604" s="20"/>
      <c r="J604" s="7"/>
      <c r="N604" s="20"/>
      <c r="R604" s="23"/>
    </row>
    <row r="605" spans="2:18" hidden="1" x14ac:dyDescent="0.15">
      <c r="B605" s="18" t="s">
        <v>105</v>
      </c>
      <c r="F605" s="20">
        <v>0</v>
      </c>
      <c r="G605" s="20"/>
      <c r="H605" s="20"/>
      <c r="J605" s="7"/>
      <c r="N605" s="20"/>
      <c r="R605" s="23"/>
    </row>
    <row r="606" spans="2:18" x14ac:dyDescent="0.15">
      <c r="B606" s="18" t="s">
        <v>106</v>
      </c>
      <c r="C606" s="19"/>
      <c r="F606" s="20">
        <v>13306.3</v>
      </c>
      <c r="G606" s="20">
        <v>0</v>
      </c>
      <c r="H606" s="20">
        <v>0</v>
      </c>
      <c r="J606" s="7">
        <v>0</v>
      </c>
      <c r="N606" s="20">
        <v>13306.3</v>
      </c>
      <c r="R606" s="23">
        <v>0</v>
      </c>
    </row>
    <row r="607" spans="2:18" hidden="1" x14ac:dyDescent="0.15">
      <c r="B607" s="18" t="s">
        <v>98</v>
      </c>
      <c r="F607" s="20"/>
      <c r="G607" s="20"/>
      <c r="H607" s="20"/>
      <c r="J607" s="7"/>
      <c r="N607" s="20"/>
      <c r="R607" s="23"/>
    </row>
    <row r="608" spans="2:18" hidden="1" x14ac:dyDescent="0.15">
      <c r="B608" s="18" t="s">
        <v>107</v>
      </c>
      <c r="F608" s="20">
        <v>0</v>
      </c>
      <c r="G608" s="20"/>
      <c r="H608" s="20"/>
      <c r="J608" s="7"/>
      <c r="N608" s="20"/>
      <c r="R608" s="23"/>
    </row>
    <row r="609" spans="2:18" hidden="1" x14ac:dyDescent="0.15">
      <c r="B609" s="18" t="s">
        <v>102</v>
      </c>
      <c r="F609" s="20">
        <v>0</v>
      </c>
      <c r="G609" s="20"/>
      <c r="H609" s="20"/>
      <c r="J609" s="7"/>
      <c r="N609" s="20"/>
      <c r="R609" s="23"/>
    </row>
    <row r="610" spans="2:18" hidden="1" x14ac:dyDescent="0.15">
      <c r="B610" s="18" t="s">
        <v>108</v>
      </c>
      <c r="F610" s="20">
        <v>0</v>
      </c>
      <c r="G610" s="20"/>
      <c r="H610" s="20"/>
      <c r="J610" s="7"/>
      <c r="N610" s="20"/>
      <c r="R610" s="23"/>
    </row>
    <row r="611" spans="2:18" hidden="1" x14ac:dyDescent="0.15">
      <c r="B611" s="18" t="s">
        <v>109</v>
      </c>
      <c r="F611" s="20">
        <v>0</v>
      </c>
      <c r="G611" s="20"/>
      <c r="H611" s="20"/>
      <c r="J611" s="7"/>
      <c r="N611" s="20"/>
      <c r="R611" s="23"/>
    </row>
    <row r="612" spans="2:18" ht="21" x14ac:dyDescent="0.15">
      <c r="B612" s="18" t="s">
        <v>110</v>
      </c>
      <c r="C612" s="19"/>
      <c r="F612" s="20">
        <v>13306.3</v>
      </c>
      <c r="G612" s="20"/>
      <c r="H612" s="20"/>
      <c r="J612" s="7"/>
      <c r="N612" s="20"/>
      <c r="R612" s="23"/>
    </row>
    <row r="613" spans="2:18" hidden="1" x14ac:dyDescent="0.15">
      <c r="B613" s="18" t="s">
        <v>111</v>
      </c>
      <c r="F613" s="20">
        <v>0</v>
      </c>
      <c r="G613" s="20">
        <v>0</v>
      </c>
      <c r="H613" s="20">
        <v>0</v>
      </c>
      <c r="J613" s="7">
        <v>0</v>
      </c>
      <c r="N613" s="20">
        <v>0</v>
      </c>
      <c r="R613" s="23">
        <v>0</v>
      </c>
    </row>
    <row r="614" spans="2:18" hidden="1" x14ac:dyDescent="0.15">
      <c r="B614" s="18" t="s">
        <v>102</v>
      </c>
      <c r="F614" s="20">
        <v>0</v>
      </c>
      <c r="G614" s="20"/>
      <c r="H614" s="20"/>
      <c r="J614" s="7"/>
      <c r="N614" s="20"/>
      <c r="R614" s="23"/>
    </row>
    <row r="615" spans="2:18" hidden="1" x14ac:dyDescent="0.15">
      <c r="B615" s="18" t="s">
        <v>108</v>
      </c>
      <c r="F615" s="20">
        <v>0</v>
      </c>
      <c r="G615" s="20"/>
      <c r="H615" s="20"/>
      <c r="J615" s="7"/>
      <c r="N615" s="20"/>
      <c r="R615" s="23"/>
    </row>
    <row r="616" spans="2:18" hidden="1" x14ac:dyDescent="0.15">
      <c r="B616" s="18" t="s">
        <v>109</v>
      </c>
      <c r="F616" s="20">
        <v>0</v>
      </c>
      <c r="G616" s="20"/>
      <c r="H616" s="20"/>
      <c r="J616" s="7"/>
      <c r="N616" s="20"/>
      <c r="R616" s="23"/>
    </row>
    <row r="617" spans="2:18" ht="21" hidden="1" x14ac:dyDescent="0.15">
      <c r="B617" s="18" t="s">
        <v>112</v>
      </c>
      <c r="F617" s="20">
        <v>0</v>
      </c>
      <c r="G617" s="20"/>
      <c r="H617" s="20"/>
      <c r="J617" s="7"/>
      <c r="N617" s="20"/>
      <c r="R617" s="23"/>
    </row>
    <row r="618" spans="2:18" hidden="1" x14ac:dyDescent="0.15">
      <c r="B618" s="18" t="s">
        <v>113</v>
      </c>
      <c r="F618" s="20">
        <v>0</v>
      </c>
      <c r="G618" s="20">
        <v>0</v>
      </c>
      <c r="H618" s="20">
        <v>0</v>
      </c>
      <c r="J618" s="7">
        <v>0</v>
      </c>
      <c r="N618" s="20">
        <v>0</v>
      </c>
      <c r="R618" s="23">
        <v>0</v>
      </c>
    </row>
    <row r="619" spans="2:18" hidden="1" x14ac:dyDescent="0.15">
      <c r="B619" s="18" t="s">
        <v>98</v>
      </c>
      <c r="F619" s="20"/>
      <c r="G619" s="20"/>
      <c r="H619" s="20"/>
      <c r="J619" s="7"/>
      <c r="N619" s="20"/>
      <c r="R619" s="23"/>
    </row>
    <row r="620" spans="2:18" hidden="1" x14ac:dyDescent="0.15">
      <c r="B620" s="18" t="s">
        <v>114</v>
      </c>
      <c r="F620" s="20">
        <v>0</v>
      </c>
      <c r="G620" s="20">
        <v>0</v>
      </c>
      <c r="H620" s="20">
        <v>0</v>
      </c>
      <c r="J620" s="7">
        <v>0</v>
      </c>
      <c r="N620" s="20">
        <v>0</v>
      </c>
      <c r="R620" s="23">
        <v>0</v>
      </c>
    </row>
    <row r="621" spans="2:18" hidden="1" x14ac:dyDescent="0.15">
      <c r="B621" s="18" t="s">
        <v>102</v>
      </c>
      <c r="F621" s="20">
        <v>0</v>
      </c>
      <c r="G621" s="20"/>
      <c r="H621" s="20"/>
      <c r="J621" s="7"/>
      <c r="N621" s="20"/>
      <c r="R621" s="23"/>
    </row>
    <row r="622" spans="2:18" hidden="1" x14ac:dyDescent="0.15">
      <c r="B622" s="18" t="s">
        <v>108</v>
      </c>
      <c r="F622" s="20">
        <v>0</v>
      </c>
      <c r="G622" s="20"/>
      <c r="H622" s="20"/>
      <c r="J622" s="7"/>
      <c r="N622" s="20"/>
      <c r="R622" s="23"/>
    </row>
    <row r="623" spans="2:18" hidden="1" x14ac:dyDescent="0.15">
      <c r="B623" s="18" t="s">
        <v>109</v>
      </c>
      <c r="F623" s="20">
        <v>0</v>
      </c>
      <c r="G623" s="20"/>
      <c r="H623" s="20"/>
      <c r="J623" s="7"/>
      <c r="N623" s="20"/>
      <c r="R623" s="23"/>
    </row>
    <row r="624" spans="2:18" hidden="1" x14ac:dyDescent="0.15">
      <c r="B624" s="18" t="s">
        <v>95</v>
      </c>
      <c r="F624" s="20">
        <v>0</v>
      </c>
      <c r="G624" s="20"/>
      <c r="H624" s="20"/>
      <c r="J624" s="7"/>
      <c r="N624" s="20"/>
      <c r="R624" s="23"/>
    </row>
    <row r="625" spans="2:18" hidden="1" x14ac:dyDescent="0.15">
      <c r="B625" s="18" t="s">
        <v>115</v>
      </c>
      <c r="F625" s="20">
        <v>0</v>
      </c>
      <c r="G625" s="20"/>
      <c r="H625" s="20"/>
      <c r="J625" s="7"/>
      <c r="N625" s="20"/>
      <c r="R625" s="23"/>
    </row>
    <row r="626" spans="2:18" hidden="1" x14ac:dyDescent="0.15">
      <c r="B626" s="18" t="s">
        <v>116</v>
      </c>
      <c r="F626" s="20">
        <v>0</v>
      </c>
      <c r="G626" s="20">
        <v>0</v>
      </c>
      <c r="H626" s="20">
        <v>0</v>
      </c>
      <c r="J626" s="7">
        <v>0</v>
      </c>
      <c r="N626" s="20">
        <v>0</v>
      </c>
      <c r="R626" s="23">
        <v>0</v>
      </c>
    </row>
    <row r="627" spans="2:18" hidden="1" x14ac:dyDescent="0.15">
      <c r="B627" s="18" t="s">
        <v>102</v>
      </c>
      <c r="F627" s="20">
        <v>0</v>
      </c>
      <c r="G627" s="20"/>
      <c r="H627" s="20"/>
      <c r="J627" s="7"/>
      <c r="N627" s="20"/>
      <c r="R627" s="23"/>
    </row>
    <row r="628" spans="2:18" hidden="1" x14ac:dyDescent="0.15">
      <c r="B628" s="18" t="s">
        <v>108</v>
      </c>
      <c r="F628" s="20">
        <v>0</v>
      </c>
      <c r="G628" s="20"/>
      <c r="H628" s="20"/>
      <c r="J628" s="7"/>
      <c r="N628" s="20"/>
      <c r="R628" s="23"/>
    </row>
    <row r="629" spans="2:18" hidden="1" x14ac:dyDescent="0.15">
      <c r="B629" s="18" t="s">
        <v>109</v>
      </c>
      <c r="F629" s="20">
        <v>0</v>
      </c>
      <c r="G629" s="20"/>
      <c r="H629" s="20"/>
      <c r="J629" s="7"/>
      <c r="N629" s="20"/>
      <c r="R629" s="23"/>
    </row>
    <row r="630" spans="2:18" hidden="1" x14ac:dyDescent="0.15">
      <c r="B630" s="18" t="s">
        <v>117</v>
      </c>
      <c r="F630" s="20">
        <v>0</v>
      </c>
      <c r="G630" s="20"/>
      <c r="H630" s="20"/>
      <c r="J630" s="7"/>
      <c r="N630" s="20"/>
      <c r="R630" s="23"/>
    </row>
    <row r="631" spans="2:18" hidden="1" x14ac:dyDescent="0.15">
      <c r="B631" s="18" t="s">
        <v>118</v>
      </c>
      <c r="F631" s="20">
        <v>0</v>
      </c>
      <c r="G631" s="20">
        <v>0</v>
      </c>
      <c r="H631" s="20">
        <v>0</v>
      </c>
      <c r="J631" s="7">
        <v>0</v>
      </c>
      <c r="N631" s="20">
        <v>0</v>
      </c>
      <c r="R631" s="23">
        <v>0</v>
      </c>
    </row>
    <row r="632" spans="2:18" hidden="1" x14ac:dyDescent="0.15">
      <c r="B632" s="18" t="s">
        <v>102</v>
      </c>
      <c r="F632" s="20">
        <v>0</v>
      </c>
      <c r="G632" s="20"/>
      <c r="H632" s="20"/>
      <c r="J632" s="7"/>
      <c r="N632" s="20"/>
      <c r="R632" s="23"/>
    </row>
    <row r="633" spans="2:18" hidden="1" x14ac:dyDescent="0.15">
      <c r="B633" s="18" t="s">
        <v>108</v>
      </c>
      <c r="F633" s="20">
        <v>0</v>
      </c>
      <c r="G633" s="20"/>
      <c r="H633" s="20"/>
      <c r="J633" s="7"/>
      <c r="N633" s="20"/>
      <c r="R633" s="23"/>
    </row>
    <row r="634" spans="2:18" hidden="1" x14ac:dyDescent="0.15">
      <c r="B634" s="18" t="s">
        <v>109</v>
      </c>
      <c r="F634" s="20">
        <v>0</v>
      </c>
      <c r="G634" s="20"/>
      <c r="H634" s="20"/>
      <c r="J634" s="7"/>
      <c r="N634" s="20"/>
      <c r="R634" s="23"/>
    </row>
    <row r="635" spans="2:18" ht="21" hidden="1" x14ac:dyDescent="0.15">
      <c r="B635" s="18" t="s">
        <v>119</v>
      </c>
      <c r="F635" s="20">
        <v>0</v>
      </c>
      <c r="G635" s="20"/>
      <c r="H635" s="20"/>
      <c r="J635" s="7"/>
      <c r="N635" s="20"/>
      <c r="R635" s="23"/>
    </row>
    <row r="636" spans="2:18" hidden="1" x14ac:dyDescent="0.15">
      <c r="B636" s="18" t="s">
        <v>120</v>
      </c>
      <c r="F636" s="20">
        <v>0</v>
      </c>
      <c r="G636" s="20">
        <v>0</v>
      </c>
      <c r="H636" s="20">
        <v>0</v>
      </c>
      <c r="J636" s="7">
        <v>0</v>
      </c>
      <c r="N636" s="20">
        <v>0</v>
      </c>
      <c r="R636" s="23">
        <v>0</v>
      </c>
    </row>
    <row r="637" spans="2:18" hidden="1" x14ac:dyDescent="0.15">
      <c r="B637" s="18" t="s">
        <v>98</v>
      </c>
      <c r="F637" s="20"/>
      <c r="G637" s="20"/>
      <c r="H637" s="20"/>
      <c r="J637" s="7"/>
      <c r="N637" s="20"/>
      <c r="R637" s="23"/>
    </row>
    <row r="638" spans="2:18" hidden="1" x14ac:dyDescent="0.15">
      <c r="B638" s="18" t="s">
        <v>107</v>
      </c>
      <c r="F638" s="20">
        <v>0</v>
      </c>
      <c r="G638" s="20"/>
      <c r="H638" s="20"/>
      <c r="J638" s="7"/>
      <c r="N638" s="20"/>
      <c r="R638" s="23"/>
    </row>
    <row r="639" spans="2:18" hidden="1" x14ac:dyDescent="0.15">
      <c r="B639" s="18" t="s">
        <v>102</v>
      </c>
      <c r="F639" s="20">
        <v>0</v>
      </c>
      <c r="G639" s="20"/>
      <c r="H639" s="20"/>
      <c r="J639" s="7"/>
      <c r="N639" s="20"/>
      <c r="R639" s="23"/>
    </row>
    <row r="640" spans="2:18" hidden="1" x14ac:dyDescent="0.15">
      <c r="B640" s="18" t="s">
        <v>108</v>
      </c>
      <c r="F640" s="20">
        <v>0</v>
      </c>
      <c r="G640" s="20"/>
      <c r="H640" s="20"/>
      <c r="J640" s="7"/>
      <c r="N640" s="20"/>
      <c r="R640" s="23"/>
    </row>
    <row r="641" spans="2:18" hidden="1" x14ac:dyDescent="0.15">
      <c r="B641" s="18" t="s">
        <v>109</v>
      </c>
      <c r="F641" s="20">
        <v>0</v>
      </c>
      <c r="G641" s="20"/>
      <c r="H641" s="20"/>
      <c r="J641" s="7"/>
      <c r="N641" s="20"/>
      <c r="R641" s="23"/>
    </row>
    <row r="642" spans="2:18" hidden="1" x14ac:dyDescent="0.15">
      <c r="B642" s="18" t="s">
        <v>121</v>
      </c>
      <c r="F642" s="20">
        <v>0</v>
      </c>
      <c r="G642" s="20"/>
      <c r="H642" s="20"/>
      <c r="J642" s="7"/>
      <c r="N642" s="20"/>
      <c r="R642" s="23"/>
    </row>
    <row r="643" spans="2:18" hidden="1" x14ac:dyDescent="0.15">
      <c r="B643" s="18" t="s">
        <v>122</v>
      </c>
      <c r="F643" s="20">
        <v>0</v>
      </c>
      <c r="G643" s="20">
        <v>0</v>
      </c>
      <c r="H643" s="20">
        <v>0</v>
      </c>
      <c r="J643" s="7">
        <v>0</v>
      </c>
      <c r="N643" s="20">
        <v>0</v>
      </c>
      <c r="R643" s="23">
        <v>0</v>
      </c>
    </row>
    <row r="644" spans="2:18" hidden="1" x14ac:dyDescent="0.15">
      <c r="B644" s="18" t="s">
        <v>123</v>
      </c>
      <c r="F644" s="20">
        <v>0</v>
      </c>
      <c r="G644" s="20"/>
      <c r="H644" s="20"/>
      <c r="J644" s="7"/>
      <c r="N644" s="20"/>
      <c r="R644" s="23"/>
    </row>
    <row r="645" spans="2:18" hidden="1" x14ac:dyDescent="0.15">
      <c r="B645" s="18" t="s">
        <v>124</v>
      </c>
      <c r="F645" s="20">
        <v>0</v>
      </c>
      <c r="G645" s="20"/>
      <c r="H645" s="20"/>
      <c r="J645" s="7"/>
      <c r="N645" s="20"/>
      <c r="R645" s="23"/>
    </row>
    <row r="646" spans="2:18" hidden="1" x14ac:dyDescent="0.15">
      <c r="B646" s="18" t="s">
        <v>108</v>
      </c>
      <c r="F646" s="20">
        <v>0</v>
      </c>
      <c r="G646" s="20"/>
      <c r="H646" s="20"/>
      <c r="J646" s="7"/>
      <c r="N646" s="20"/>
      <c r="R646" s="23"/>
    </row>
    <row r="647" spans="2:18" hidden="1" x14ac:dyDescent="0.15">
      <c r="B647" s="18" t="s">
        <v>109</v>
      </c>
      <c r="F647" s="20">
        <v>0</v>
      </c>
      <c r="G647" s="20"/>
      <c r="H647" s="20"/>
      <c r="J647" s="7"/>
      <c r="N647" s="20"/>
      <c r="R647" s="23"/>
    </row>
    <row r="648" spans="2:18" hidden="1" x14ac:dyDescent="0.15">
      <c r="B648" s="18" t="s">
        <v>125</v>
      </c>
      <c r="F648" s="20">
        <v>0</v>
      </c>
      <c r="G648" s="20"/>
      <c r="H648" s="20"/>
      <c r="J648" s="7"/>
      <c r="N648" s="20"/>
      <c r="R648" s="23"/>
    </row>
    <row r="649" spans="2:18" hidden="1" x14ac:dyDescent="0.15">
      <c r="B649" s="18" t="s">
        <v>126</v>
      </c>
      <c r="F649" s="20">
        <v>0</v>
      </c>
      <c r="G649" s="20">
        <v>0</v>
      </c>
      <c r="H649" s="20">
        <v>0</v>
      </c>
      <c r="J649" s="7">
        <v>0</v>
      </c>
      <c r="N649" s="20">
        <v>0</v>
      </c>
      <c r="R649" s="23">
        <v>0</v>
      </c>
    </row>
    <row r="650" spans="2:18" hidden="1" x14ac:dyDescent="0.15">
      <c r="B650" s="18" t="s">
        <v>108</v>
      </c>
      <c r="F650" s="20">
        <v>0</v>
      </c>
      <c r="G650" s="20"/>
      <c r="H650" s="20"/>
      <c r="J650" s="7"/>
      <c r="N650" s="20"/>
      <c r="R650" s="23"/>
    </row>
    <row r="651" spans="2:18" hidden="1" x14ac:dyDescent="0.15">
      <c r="B651" s="18" t="s">
        <v>109</v>
      </c>
      <c r="F651" s="20">
        <v>0</v>
      </c>
      <c r="G651" s="20"/>
      <c r="H651" s="20"/>
      <c r="J651" s="7"/>
      <c r="N651" s="20"/>
      <c r="R651" s="23"/>
    </row>
    <row r="652" spans="2:18" hidden="1" x14ac:dyDescent="0.15">
      <c r="B652" s="18" t="s">
        <v>127</v>
      </c>
      <c r="F652" s="20">
        <v>0</v>
      </c>
      <c r="G652" s="20"/>
      <c r="H652" s="20"/>
      <c r="J652" s="7"/>
      <c r="N652" s="20"/>
      <c r="R652" s="23"/>
    </row>
    <row r="653" spans="2:18" hidden="1" x14ac:dyDescent="0.15">
      <c r="B653" s="18" t="s">
        <v>128</v>
      </c>
      <c r="F653" s="20">
        <v>0</v>
      </c>
      <c r="G653" s="20">
        <v>0</v>
      </c>
      <c r="H653" s="20">
        <v>0</v>
      </c>
      <c r="J653" s="7">
        <v>0</v>
      </c>
      <c r="N653" s="20">
        <v>0</v>
      </c>
      <c r="R653" s="23">
        <v>0</v>
      </c>
    </row>
    <row r="654" spans="2:18" hidden="1" x14ac:dyDescent="0.15">
      <c r="B654" s="18" t="s">
        <v>102</v>
      </c>
      <c r="F654" s="20">
        <v>0</v>
      </c>
      <c r="G654" s="20"/>
      <c r="H654" s="20"/>
      <c r="J654" s="7"/>
      <c r="N654" s="20"/>
      <c r="R654" s="23"/>
    </row>
    <row r="655" spans="2:18" hidden="1" x14ac:dyDescent="0.15">
      <c r="B655" s="18" t="s">
        <v>108</v>
      </c>
      <c r="F655" s="20">
        <v>0</v>
      </c>
      <c r="G655" s="20"/>
      <c r="H655" s="20"/>
      <c r="J655" s="7"/>
      <c r="N655" s="20"/>
      <c r="R655" s="23"/>
    </row>
    <row r="656" spans="2:18" hidden="1" x14ac:dyDescent="0.15">
      <c r="B656" s="18" t="s">
        <v>109</v>
      </c>
      <c r="F656" s="20">
        <v>0</v>
      </c>
      <c r="G656" s="20"/>
      <c r="H656" s="20"/>
      <c r="J656" s="7"/>
      <c r="N656" s="20"/>
      <c r="R656" s="23"/>
    </row>
    <row r="657" spans="2:18" hidden="1" x14ac:dyDescent="0.15">
      <c r="B657" s="18" t="s">
        <v>129</v>
      </c>
      <c r="F657" s="20">
        <v>0</v>
      </c>
      <c r="G657" s="20"/>
      <c r="H657" s="20"/>
      <c r="J657" s="7"/>
      <c r="N657" s="20"/>
      <c r="R657" s="23"/>
    </row>
    <row r="658" spans="2:18" ht="21" hidden="1" x14ac:dyDescent="0.15">
      <c r="B658" s="18" t="s">
        <v>130</v>
      </c>
      <c r="F658" s="20">
        <v>0</v>
      </c>
      <c r="G658" s="20">
        <v>0</v>
      </c>
      <c r="H658" s="20">
        <v>0</v>
      </c>
      <c r="J658" s="7">
        <v>0</v>
      </c>
      <c r="N658" s="20">
        <v>0</v>
      </c>
      <c r="R658" s="23">
        <v>0</v>
      </c>
    </row>
    <row r="659" spans="2:18" hidden="1" x14ac:dyDescent="0.15">
      <c r="B659" s="18" t="s">
        <v>102</v>
      </c>
      <c r="F659" s="20">
        <v>0</v>
      </c>
      <c r="G659" s="20"/>
      <c r="H659" s="20"/>
      <c r="J659" s="7"/>
      <c r="N659" s="20"/>
      <c r="R659" s="23"/>
    </row>
    <row r="660" spans="2:18" x14ac:dyDescent="0.15">
      <c r="B660" s="18" t="s">
        <v>164</v>
      </c>
      <c r="C660" s="19"/>
      <c r="F660" s="20">
        <v>13306.3</v>
      </c>
      <c r="G660" s="20">
        <v>0</v>
      </c>
      <c r="H660" s="20">
        <v>0</v>
      </c>
      <c r="J660" s="7">
        <v>0</v>
      </c>
      <c r="N660" s="20">
        <v>0</v>
      </c>
      <c r="R660" s="23">
        <v>0</v>
      </c>
    </row>
    <row r="661" spans="2:18" ht="21" hidden="1" x14ac:dyDescent="0.15">
      <c r="B661" s="18" t="s">
        <v>132</v>
      </c>
      <c r="F661" s="20">
        <v>0</v>
      </c>
      <c r="G661" s="20"/>
      <c r="H661" s="20"/>
      <c r="J661" s="7"/>
      <c r="N661" s="20"/>
      <c r="R661" s="23"/>
    </row>
    <row r="662" spans="2:18" hidden="1" x14ac:dyDescent="0.15">
      <c r="B662" s="18" t="s">
        <v>133</v>
      </c>
      <c r="F662" s="20">
        <v>0</v>
      </c>
      <c r="G662" s="20"/>
      <c r="H662" s="20"/>
      <c r="J662" s="7"/>
      <c r="N662" s="20"/>
      <c r="R662" s="23"/>
    </row>
    <row r="663" spans="2:18" hidden="1" x14ac:dyDescent="0.15">
      <c r="B663" s="18" t="s">
        <v>134</v>
      </c>
      <c r="F663" s="20">
        <v>0</v>
      </c>
      <c r="G663" s="20"/>
      <c r="H663" s="20"/>
      <c r="J663" s="7"/>
      <c r="N663" s="20"/>
      <c r="R663" s="23"/>
    </row>
    <row r="664" spans="2:18" ht="21" hidden="1" x14ac:dyDescent="0.15">
      <c r="B664" s="18" t="s">
        <v>39</v>
      </c>
      <c r="F664" s="20">
        <v>0</v>
      </c>
      <c r="G664" s="20"/>
      <c r="H664" s="20"/>
      <c r="J664" s="7"/>
      <c r="N664" s="20">
        <v>0</v>
      </c>
      <c r="R664" s="23"/>
    </row>
    <row r="665" spans="2:18" hidden="1" x14ac:dyDescent="0.15">
      <c r="B665" s="18" t="s">
        <v>157</v>
      </c>
      <c r="F665" s="20">
        <v>0</v>
      </c>
      <c r="G665" s="20"/>
      <c r="H665" s="20"/>
      <c r="J665" s="7"/>
      <c r="N665" s="20">
        <v>0</v>
      </c>
      <c r="R665" s="23"/>
    </row>
    <row r="666" spans="2:18" hidden="1" x14ac:dyDescent="0.15">
      <c r="B666" s="18" t="s">
        <v>136</v>
      </c>
      <c r="F666" s="20">
        <v>0</v>
      </c>
      <c r="G666" s="20"/>
      <c r="H666" s="20"/>
      <c r="J666" s="7"/>
      <c r="N666" s="20"/>
      <c r="R666" s="23"/>
    </row>
    <row r="667" spans="2:18" hidden="1" x14ac:dyDescent="0.15">
      <c r="B667" s="18" t="s">
        <v>137</v>
      </c>
      <c r="F667" s="20">
        <v>0</v>
      </c>
      <c r="G667" s="20"/>
      <c r="H667" s="20"/>
      <c r="J667" s="7"/>
      <c r="N667" s="20"/>
      <c r="R667" s="23"/>
    </row>
    <row r="668" spans="2:18" hidden="1" x14ac:dyDescent="0.15">
      <c r="B668" s="18" t="s">
        <v>138</v>
      </c>
      <c r="F668" s="20">
        <v>0</v>
      </c>
      <c r="G668" s="20"/>
      <c r="H668" s="20"/>
      <c r="J668" s="7"/>
      <c r="N668" s="20"/>
      <c r="R668" s="23"/>
    </row>
    <row r="669" spans="2:18" hidden="1" x14ac:dyDescent="0.15">
      <c r="B669" s="18" t="s">
        <v>139</v>
      </c>
      <c r="F669" s="20"/>
      <c r="G669" s="20"/>
      <c r="H669" s="20"/>
      <c r="J669" s="7">
        <v>0</v>
      </c>
      <c r="N669" s="20"/>
      <c r="R669" s="23"/>
    </row>
    <row r="670" spans="2:18" hidden="1" x14ac:dyDescent="0.15">
      <c r="B670" s="18" t="s">
        <v>140</v>
      </c>
      <c r="F670" s="20"/>
      <c r="G670" s="20"/>
      <c r="H670" s="20"/>
      <c r="J670" s="7">
        <v>0</v>
      </c>
      <c r="N670" s="20"/>
      <c r="R670" s="23"/>
    </row>
    <row r="671" spans="2:18" hidden="1" x14ac:dyDescent="0.15">
      <c r="B671" s="18" t="s">
        <v>141</v>
      </c>
      <c r="F671" s="20"/>
      <c r="G671" s="20"/>
      <c r="H671" s="20"/>
      <c r="J671" s="7">
        <v>0</v>
      </c>
      <c r="N671" s="20"/>
      <c r="R671" s="23"/>
    </row>
    <row r="673" spans="1:14" x14ac:dyDescent="0.15">
      <c r="B673" s="53" t="s">
        <v>165</v>
      </c>
      <c r="C673" s="53"/>
      <c r="D673" s="53"/>
      <c r="E673" s="53"/>
      <c r="F673" s="53"/>
      <c r="G673" s="53"/>
      <c r="H673" s="53"/>
      <c r="I673" s="53"/>
      <c r="J673" s="53"/>
    </row>
    <row r="674" spans="1:14" x14ac:dyDescent="0.15">
      <c r="B674" s="53"/>
      <c r="C674" s="53"/>
      <c r="D674" s="53"/>
      <c r="E674" s="53"/>
      <c r="F674" s="53"/>
      <c r="G674" s="53"/>
      <c r="H674" s="53"/>
      <c r="I674" s="53"/>
      <c r="J674" s="53"/>
    </row>
    <row r="675" spans="1:14" x14ac:dyDescent="0.15">
      <c r="A675" s="46" t="s">
        <v>166</v>
      </c>
      <c r="B675" s="41" t="s">
        <v>167</v>
      </c>
      <c r="C675" s="47">
        <v>1</v>
      </c>
      <c r="D675" s="12">
        <v>286.52</v>
      </c>
      <c r="E675" s="12">
        <v>0</v>
      </c>
      <c r="F675" s="48">
        <v>286.52</v>
      </c>
      <c r="G675" s="48">
        <v>0</v>
      </c>
      <c r="H675" s="12">
        <v>0</v>
      </c>
      <c r="I675" s="14"/>
      <c r="J675" s="14">
        <v>0</v>
      </c>
      <c r="K675" s="1" t="s">
        <v>31</v>
      </c>
      <c r="L675" s="1" t="s">
        <v>32</v>
      </c>
      <c r="N675" s="48">
        <v>286.52</v>
      </c>
    </row>
    <row r="676" spans="1:14" ht="21.95" customHeight="1" x14ac:dyDescent="0.15">
      <c r="A676" s="47"/>
      <c r="B676" s="47"/>
      <c r="C676" s="47"/>
      <c r="D676" s="13">
        <v>0</v>
      </c>
      <c r="E676" s="13">
        <v>0</v>
      </c>
      <c r="F676" s="48"/>
      <c r="G676" s="48"/>
      <c r="H676" s="13">
        <v>0</v>
      </c>
      <c r="J676" s="1">
        <v>0</v>
      </c>
      <c r="K676" s="1" t="s">
        <v>33</v>
      </c>
      <c r="L676" s="1" t="s">
        <v>34</v>
      </c>
      <c r="N676" s="48"/>
    </row>
    <row r="677" spans="1:14" hidden="1" x14ac:dyDescent="0.15">
      <c r="B677" s="15" t="s">
        <v>35</v>
      </c>
    </row>
    <row r="678" spans="1:14" hidden="1" x14ac:dyDescent="0.15">
      <c r="B678" s="15" t="s">
        <v>36</v>
      </c>
    </row>
    <row r="679" spans="1:14" hidden="1" x14ac:dyDescent="0.15">
      <c r="B679" s="15" t="s">
        <v>37</v>
      </c>
    </row>
    <row r="680" spans="1:14" hidden="1" x14ac:dyDescent="0.15">
      <c r="B680" s="15" t="s">
        <v>38</v>
      </c>
      <c r="F680" s="1">
        <v>286.52</v>
      </c>
    </row>
    <row r="681" spans="1:14" ht="21" hidden="1" x14ac:dyDescent="0.15">
      <c r="B681" s="15" t="s">
        <v>39</v>
      </c>
    </row>
    <row r="682" spans="1:14" ht="21" hidden="1" x14ac:dyDescent="0.15">
      <c r="B682" s="15" t="s">
        <v>40</v>
      </c>
      <c r="C682" s="16"/>
      <c r="K682" s="1" t="s">
        <v>41</v>
      </c>
      <c r="L682" s="1" t="s">
        <v>42</v>
      </c>
    </row>
    <row r="683" spans="1:14" hidden="1" x14ac:dyDescent="0.15">
      <c r="B683" s="15" t="s">
        <v>43</v>
      </c>
    </row>
    <row r="684" spans="1:14" ht="21" hidden="1" x14ac:dyDescent="0.15">
      <c r="B684" s="15" t="s">
        <v>44</v>
      </c>
    </row>
    <row r="685" spans="1:14" hidden="1" x14ac:dyDescent="0.15">
      <c r="B685" s="15" t="s">
        <v>45</v>
      </c>
    </row>
    <row r="686" spans="1:14" x14ac:dyDescent="0.15">
      <c r="A686" s="17"/>
      <c r="B686" s="17"/>
      <c r="C686" s="17"/>
      <c r="D686" s="17"/>
      <c r="E686" s="17"/>
      <c r="F686" s="17"/>
      <c r="G686" s="17"/>
      <c r="H686" s="17"/>
      <c r="I686" s="17"/>
      <c r="J686" s="17"/>
    </row>
    <row r="687" spans="1:14" x14ac:dyDescent="0.15">
      <c r="A687" s="46" t="s">
        <v>168</v>
      </c>
      <c r="B687" s="41" t="s">
        <v>169</v>
      </c>
      <c r="C687" s="47">
        <v>1</v>
      </c>
      <c r="D687" s="12">
        <v>8.4600000000000009</v>
      </c>
      <c r="E687" s="12">
        <v>0</v>
      </c>
      <c r="F687" s="48">
        <v>8.4600000000000009</v>
      </c>
      <c r="G687" s="48">
        <v>0</v>
      </c>
      <c r="H687" s="12">
        <v>0</v>
      </c>
      <c r="I687" s="14"/>
      <c r="J687" s="14">
        <v>0</v>
      </c>
      <c r="K687" s="1" t="s">
        <v>31</v>
      </c>
      <c r="L687" s="1" t="s">
        <v>32</v>
      </c>
      <c r="N687" s="48">
        <v>8.4600000000000009</v>
      </c>
    </row>
    <row r="688" spans="1:14" ht="21.95" customHeight="1" x14ac:dyDescent="0.15">
      <c r="A688" s="47"/>
      <c r="B688" s="47"/>
      <c r="C688" s="47"/>
      <c r="D688" s="13">
        <v>0</v>
      </c>
      <c r="E688" s="13">
        <v>0</v>
      </c>
      <c r="F688" s="48"/>
      <c r="G688" s="48"/>
      <c r="H688" s="13">
        <v>0</v>
      </c>
      <c r="J688" s="1">
        <v>0</v>
      </c>
      <c r="K688" s="1" t="s">
        <v>33</v>
      </c>
      <c r="L688" s="1" t="s">
        <v>34</v>
      </c>
      <c r="N688" s="48"/>
    </row>
    <row r="689" spans="1:14" hidden="1" x14ac:dyDescent="0.15">
      <c r="B689" s="15" t="s">
        <v>35</v>
      </c>
    </row>
    <row r="690" spans="1:14" hidden="1" x14ac:dyDescent="0.15">
      <c r="B690" s="15" t="s">
        <v>36</v>
      </c>
    </row>
    <row r="691" spans="1:14" hidden="1" x14ac:dyDescent="0.15">
      <c r="B691" s="15" t="s">
        <v>37</v>
      </c>
    </row>
    <row r="692" spans="1:14" hidden="1" x14ac:dyDescent="0.15">
      <c r="B692" s="15" t="s">
        <v>38</v>
      </c>
      <c r="F692" s="1">
        <v>8.4600000000000009</v>
      </c>
    </row>
    <row r="693" spans="1:14" ht="21" hidden="1" x14ac:dyDescent="0.15">
      <c r="B693" s="15" t="s">
        <v>39</v>
      </c>
    </row>
    <row r="694" spans="1:14" ht="21" hidden="1" x14ac:dyDescent="0.15">
      <c r="B694" s="15" t="s">
        <v>40</v>
      </c>
      <c r="C694" s="16"/>
      <c r="K694" s="1" t="s">
        <v>41</v>
      </c>
      <c r="L694" s="1" t="s">
        <v>42</v>
      </c>
    </row>
    <row r="695" spans="1:14" hidden="1" x14ac:dyDescent="0.15">
      <c r="B695" s="15" t="s">
        <v>43</v>
      </c>
    </row>
    <row r="696" spans="1:14" ht="21" hidden="1" x14ac:dyDescent="0.15">
      <c r="B696" s="15" t="s">
        <v>44</v>
      </c>
    </row>
    <row r="697" spans="1:14" hidden="1" x14ac:dyDescent="0.15">
      <c r="B697" s="15" t="s">
        <v>45</v>
      </c>
    </row>
    <row r="698" spans="1:14" x14ac:dyDescent="0.15">
      <c r="A698" s="17"/>
      <c r="B698" s="17"/>
      <c r="C698" s="17"/>
      <c r="D698" s="17"/>
      <c r="E698" s="17"/>
      <c r="F698" s="17"/>
      <c r="G698" s="17"/>
      <c r="H698" s="17"/>
      <c r="I698" s="17"/>
      <c r="J698" s="17"/>
    </row>
    <row r="699" spans="1:14" x14ac:dyDescent="0.15">
      <c r="A699" s="46" t="s">
        <v>170</v>
      </c>
      <c r="B699" s="41" t="s">
        <v>171</v>
      </c>
      <c r="C699" s="47">
        <v>1</v>
      </c>
      <c r="D699" s="12">
        <v>16.920000000000002</v>
      </c>
      <c r="E699" s="12">
        <v>0</v>
      </c>
      <c r="F699" s="48">
        <v>16.920000000000002</v>
      </c>
      <c r="G699" s="48">
        <v>0</v>
      </c>
      <c r="H699" s="12">
        <v>0</v>
      </c>
      <c r="I699" s="14"/>
      <c r="J699" s="14">
        <v>0</v>
      </c>
      <c r="K699" s="1" t="s">
        <v>31</v>
      </c>
      <c r="L699" s="1" t="s">
        <v>32</v>
      </c>
      <c r="N699" s="48">
        <v>16.920000000000002</v>
      </c>
    </row>
    <row r="700" spans="1:14" ht="21.95" customHeight="1" x14ac:dyDescent="0.15">
      <c r="A700" s="47"/>
      <c r="B700" s="47"/>
      <c r="C700" s="47"/>
      <c r="D700" s="13">
        <v>0</v>
      </c>
      <c r="E700" s="13">
        <v>0</v>
      </c>
      <c r="F700" s="48"/>
      <c r="G700" s="48"/>
      <c r="H700" s="13">
        <v>0</v>
      </c>
      <c r="J700" s="1">
        <v>0</v>
      </c>
      <c r="K700" s="1" t="s">
        <v>33</v>
      </c>
      <c r="L700" s="1" t="s">
        <v>34</v>
      </c>
      <c r="N700" s="48"/>
    </row>
    <row r="701" spans="1:14" hidden="1" x14ac:dyDescent="0.15">
      <c r="B701" s="15" t="s">
        <v>35</v>
      </c>
    </row>
    <row r="702" spans="1:14" hidden="1" x14ac:dyDescent="0.15">
      <c r="B702" s="15" t="s">
        <v>36</v>
      </c>
    </row>
    <row r="703" spans="1:14" hidden="1" x14ac:dyDescent="0.15">
      <c r="B703" s="15" t="s">
        <v>37</v>
      </c>
    </row>
    <row r="704" spans="1:14" hidden="1" x14ac:dyDescent="0.15">
      <c r="B704" s="15" t="s">
        <v>38</v>
      </c>
      <c r="F704" s="1">
        <v>16.920000000000002</v>
      </c>
    </row>
    <row r="705" spans="1:14" ht="21" hidden="1" x14ac:dyDescent="0.15">
      <c r="B705" s="15" t="s">
        <v>39</v>
      </c>
    </row>
    <row r="706" spans="1:14" ht="21" hidden="1" x14ac:dyDescent="0.15">
      <c r="B706" s="15" t="s">
        <v>40</v>
      </c>
      <c r="C706" s="16"/>
      <c r="K706" s="1" t="s">
        <v>41</v>
      </c>
      <c r="L706" s="1" t="s">
        <v>42</v>
      </c>
    </row>
    <row r="707" spans="1:14" hidden="1" x14ac:dyDescent="0.15">
      <c r="B707" s="15" t="s">
        <v>43</v>
      </c>
    </row>
    <row r="708" spans="1:14" ht="21" hidden="1" x14ac:dyDescent="0.15">
      <c r="B708" s="15" t="s">
        <v>44</v>
      </c>
    </row>
    <row r="709" spans="1:14" hidden="1" x14ac:dyDescent="0.15">
      <c r="B709" s="15" t="s">
        <v>45</v>
      </c>
    </row>
    <row r="710" spans="1:14" x14ac:dyDescent="0.15">
      <c r="A710" s="17"/>
      <c r="B710" s="17"/>
      <c r="C710" s="17"/>
      <c r="D710" s="17"/>
      <c r="E710" s="17"/>
      <c r="F710" s="17"/>
      <c r="G710" s="17"/>
      <c r="H710" s="17"/>
      <c r="I710" s="17"/>
      <c r="J710" s="17"/>
    </row>
    <row r="711" spans="1:14" x14ac:dyDescent="0.15">
      <c r="A711" s="46" t="s">
        <v>172</v>
      </c>
      <c r="B711" s="41" t="s">
        <v>173</v>
      </c>
      <c r="C711" s="47">
        <v>1</v>
      </c>
      <c r="D711" s="12">
        <v>60.45</v>
      </c>
      <c r="E711" s="12">
        <v>0</v>
      </c>
      <c r="F711" s="48">
        <v>60.45</v>
      </c>
      <c r="G711" s="48">
        <v>0</v>
      </c>
      <c r="H711" s="12">
        <v>0</v>
      </c>
      <c r="I711" s="14"/>
      <c r="J711" s="14">
        <v>0</v>
      </c>
      <c r="K711" s="1" t="s">
        <v>31</v>
      </c>
      <c r="L711" s="1" t="s">
        <v>32</v>
      </c>
      <c r="N711" s="48">
        <v>60.45</v>
      </c>
    </row>
    <row r="712" spans="1:14" ht="21.95" customHeight="1" x14ac:dyDescent="0.15">
      <c r="A712" s="47"/>
      <c r="B712" s="47"/>
      <c r="C712" s="47"/>
      <c r="D712" s="13">
        <v>0</v>
      </c>
      <c r="E712" s="13">
        <v>0</v>
      </c>
      <c r="F712" s="48"/>
      <c r="G712" s="48"/>
      <c r="H712" s="13">
        <v>0</v>
      </c>
      <c r="J712" s="1">
        <v>0</v>
      </c>
      <c r="K712" s="1" t="s">
        <v>33</v>
      </c>
      <c r="L712" s="1" t="s">
        <v>34</v>
      </c>
      <c r="N712" s="48"/>
    </row>
    <row r="713" spans="1:14" hidden="1" x14ac:dyDescent="0.15">
      <c r="B713" s="15" t="s">
        <v>35</v>
      </c>
    </row>
    <row r="714" spans="1:14" hidden="1" x14ac:dyDescent="0.15">
      <c r="B714" s="15" t="s">
        <v>36</v>
      </c>
    </row>
    <row r="715" spans="1:14" hidden="1" x14ac:dyDescent="0.15">
      <c r="B715" s="15" t="s">
        <v>37</v>
      </c>
    </row>
    <row r="716" spans="1:14" hidden="1" x14ac:dyDescent="0.15">
      <c r="B716" s="15" t="s">
        <v>38</v>
      </c>
      <c r="F716" s="1">
        <v>60.45</v>
      </c>
    </row>
    <row r="717" spans="1:14" ht="21" hidden="1" x14ac:dyDescent="0.15">
      <c r="B717" s="15" t="s">
        <v>39</v>
      </c>
    </row>
    <row r="718" spans="1:14" ht="21" hidden="1" x14ac:dyDescent="0.15">
      <c r="B718" s="15" t="s">
        <v>40</v>
      </c>
      <c r="C718" s="16"/>
      <c r="K718" s="1" t="s">
        <v>41</v>
      </c>
      <c r="L718" s="1" t="s">
        <v>42</v>
      </c>
    </row>
    <row r="719" spans="1:14" hidden="1" x14ac:dyDescent="0.15">
      <c r="B719" s="15" t="s">
        <v>43</v>
      </c>
    </row>
    <row r="720" spans="1:14" ht="21" hidden="1" x14ac:dyDescent="0.15">
      <c r="B720" s="15" t="s">
        <v>44</v>
      </c>
    </row>
    <row r="721" spans="1:14" hidden="1" x14ac:dyDescent="0.15">
      <c r="B721" s="15" t="s">
        <v>45</v>
      </c>
    </row>
    <row r="722" spans="1:14" x14ac:dyDescent="0.15">
      <c r="A722" s="17"/>
      <c r="B722" s="17"/>
      <c r="C722" s="17"/>
      <c r="D722" s="17"/>
      <c r="E722" s="17"/>
      <c r="F722" s="17"/>
      <c r="G722" s="17"/>
      <c r="H722" s="17"/>
      <c r="I722" s="17"/>
      <c r="J722" s="17"/>
    </row>
    <row r="723" spans="1:14" x14ac:dyDescent="0.15">
      <c r="A723" s="46" t="s">
        <v>174</v>
      </c>
      <c r="B723" s="41" t="s">
        <v>175</v>
      </c>
      <c r="C723" s="47">
        <v>1</v>
      </c>
      <c r="D723" s="12">
        <v>16.920000000000002</v>
      </c>
      <c r="E723" s="12">
        <v>0</v>
      </c>
      <c r="F723" s="48">
        <v>16.920000000000002</v>
      </c>
      <c r="G723" s="48">
        <v>0</v>
      </c>
      <c r="H723" s="12">
        <v>0</v>
      </c>
      <c r="I723" s="14"/>
      <c r="J723" s="14">
        <v>0</v>
      </c>
      <c r="K723" s="1" t="s">
        <v>31</v>
      </c>
      <c r="L723" s="1" t="s">
        <v>32</v>
      </c>
      <c r="N723" s="48">
        <v>16.920000000000002</v>
      </c>
    </row>
    <row r="724" spans="1:14" ht="21.95" customHeight="1" x14ac:dyDescent="0.15">
      <c r="A724" s="47"/>
      <c r="B724" s="47"/>
      <c r="C724" s="47"/>
      <c r="D724" s="13">
        <v>0</v>
      </c>
      <c r="E724" s="13">
        <v>0</v>
      </c>
      <c r="F724" s="48"/>
      <c r="G724" s="48"/>
      <c r="H724" s="13">
        <v>0</v>
      </c>
      <c r="J724" s="1">
        <v>0</v>
      </c>
      <c r="K724" s="1" t="s">
        <v>33</v>
      </c>
      <c r="L724" s="1" t="s">
        <v>34</v>
      </c>
      <c r="N724" s="48"/>
    </row>
    <row r="725" spans="1:14" hidden="1" x14ac:dyDescent="0.15">
      <c r="B725" s="15" t="s">
        <v>35</v>
      </c>
    </row>
    <row r="726" spans="1:14" hidden="1" x14ac:dyDescent="0.15">
      <c r="B726" s="15" t="s">
        <v>36</v>
      </c>
    </row>
    <row r="727" spans="1:14" hidden="1" x14ac:dyDescent="0.15">
      <c r="B727" s="15" t="s">
        <v>37</v>
      </c>
    </row>
    <row r="728" spans="1:14" hidden="1" x14ac:dyDescent="0.15">
      <c r="B728" s="15" t="s">
        <v>38</v>
      </c>
      <c r="F728" s="1">
        <v>16.920000000000002</v>
      </c>
    </row>
    <row r="729" spans="1:14" ht="21" hidden="1" x14ac:dyDescent="0.15">
      <c r="B729" s="15" t="s">
        <v>39</v>
      </c>
    </row>
    <row r="730" spans="1:14" ht="21" hidden="1" x14ac:dyDescent="0.15">
      <c r="B730" s="15" t="s">
        <v>40</v>
      </c>
      <c r="C730" s="16">
        <v>16.29</v>
      </c>
      <c r="F730" s="1">
        <v>16.29</v>
      </c>
      <c r="K730" s="1" t="s">
        <v>41</v>
      </c>
      <c r="L730" s="1" t="s">
        <v>42</v>
      </c>
    </row>
    <row r="731" spans="1:14" hidden="1" x14ac:dyDescent="0.15">
      <c r="B731" s="15" t="s">
        <v>43</v>
      </c>
    </row>
    <row r="732" spans="1:14" ht="21" hidden="1" x14ac:dyDescent="0.15">
      <c r="B732" s="15" t="s">
        <v>44</v>
      </c>
    </row>
    <row r="733" spans="1:14" hidden="1" x14ac:dyDescent="0.15">
      <c r="B733" s="15" t="s">
        <v>45</v>
      </c>
    </row>
    <row r="734" spans="1:14" x14ac:dyDescent="0.15">
      <c r="A734" s="17"/>
      <c r="B734" s="17"/>
      <c r="C734" s="17"/>
      <c r="D734" s="17"/>
      <c r="E734" s="17"/>
      <c r="F734" s="17"/>
      <c r="G734" s="17"/>
      <c r="H734" s="17"/>
      <c r="I734" s="17"/>
      <c r="J734" s="17"/>
    </row>
    <row r="735" spans="1:14" x14ac:dyDescent="0.15">
      <c r="A735" s="46" t="s">
        <v>176</v>
      </c>
      <c r="B735" s="41" t="s">
        <v>177</v>
      </c>
      <c r="C735" s="47">
        <v>1</v>
      </c>
      <c r="D735" s="12">
        <v>25.39</v>
      </c>
      <c r="E735" s="12">
        <v>0</v>
      </c>
      <c r="F735" s="48">
        <v>25.39</v>
      </c>
      <c r="G735" s="48">
        <v>0</v>
      </c>
      <c r="H735" s="12">
        <v>0</v>
      </c>
      <c r="I735" s="14"/>
      <c r="J735" s="14">
        <v>0</v>
      </c>
      <c r="K735" s="1" t="s">
        <v>31</v>
      </c>
      <c r="L735" s="1" t="s">
        <v>32</v>
      </c>
      <c r="N735" s="48">
        <v>25.39</v>
      </c>
    </row>
    <row r="736" spans="1:14" ht="21.95" customHeight="1" x14ac:dyDescent="0.15">
      <c r="A736" s="47"/>
      <c r="B736" s="47"/>
      <c r="C736" s="47"/>
      <c r="D736" s="13">
        <v>0</v>
      </c>
      <c r="E736" s="13">
        <v>0</v>
      </c>
      <c r="F736" s="48"/>
      <c r="G736" s="48"/>
      <c r="H736" s="13">
        <v>0</v>
      </c>
      <c r="J736" s="1">
        <v>0</v>
      </c>
      <c r="K736" s="1" t="s">
        <v>33</v>
      </c>
      <c r="L736" s="1" t="s">
        <v>34</v>
      </c>
      <c r="N736" s="48"/>
    </row>
    <row r="737" spans="1:14" hidden="1" x14ac:dyDescent="0.15">
      <c r="B737" s="15" t="s">
        <v>35</v>
      </c>
    </row>
    <row r="738" spans="1:14" hidden="1" x14ac:dyDescent="0.15">
      <c r="B738" s="15" t="s">
        <v>36</v>
      </c>
    </row>
    <row r="739" spans="1:14" hidden="1" x14ac:dyDescent="0.15">
      <c r="B739" s="15" t="s">
        <v>37</v>
      </c>
    </row>
    <row r="740" spans="1:14" hidden="1" x14ac:dyDescent="0.15">
      <c r="B740" s="15" t="s">
        <v>38</v>
      </c>
      <c r="F740" s="1">
        <v>25.39</v>
      </c>
    </row>
    <row r="741" spans="1:14" ht="21" hidden="1" x14ac:dyDescent="0.15">
      <c r="B741" s="15" t="s">
        <v>39</v>
      </c>
    </row>
    <row r="742" spans="1:14" ht="21" hidden="1" x14ac:dyDescent="0.15">
      <c r="B742" s="15" t="s">
        <v>40</v>
      </c>
      <c r="C742" s="16"/>
      <c r="K742" s="1" t="s">
        <v>41</v>
      </c>
      <c r="L742" s="1" t="s">
        <v>42</v>
      </c>
    </row>
    <row r="743" spans="1:14" hidden="1" x14ac:dyDescent="0.15">
      <c r="B743" s="15" t="s">
        <v>43</v>
      </c>
    </row>
    <row r="744" spans="1:14" ht="21" hidden="1" x14ac:dyDescent="0.15">
      <c r="B744" s="15" t="s">
        <v>44</v>
      </c>
    </row>
    <row r="745" spans="1:14" hidden="1" x14ac:dyDescent="0.15">
      <c r="B745" s="15" t="s">
        <v>45</v>
      </c>
    </row>
    <row r="746" spans="1:14" x14ac:dyDescent="0.15">
      <c r="A746" s="17"/>
      <c r="B746" s="17"/>
      <c r="C746" s="17"/>
      <c r="D746" s="17"/>
      <c r="E746" s="17"/>
      <c r="F746" s="17"/>
      <c r="G746" s="17"/>
      <c r="H746" s="17"/>
      <c r="I746" s="17"/>
      <c r="J746" s="17"/>
    </row>
    <row r="747" spans="1:14" x14ac:dyDescent="0.15">
      <c r="A747" s="46" t="s">
        <v>178</v>
      </c>
      <c r="B747" s="41" t="s">
        <v>179</v>
      </c>
      <c r="C747" s="47">
        <v>1</v>
      </c>
      <c r="D747" s="12">
        <v>6.41</v>
      </c>
      <c r="E747" s="12">
        <v>0</v>
      </c>
      <c r="F747" s="48">
        <v>6.41</v>
      </c>
      <c r="G747" s="48">
        <v>0</v>
      </c>
      <c r="H747" s="12">
        <v>0</v>
      </c>
      <c r="I747" s="14"/>
      <c r="J747" s="14">
        <v>0</v>
      </c>
      <c r="K747" s="1" t="s">
        <v>31</v>
      </c>
      <c r="L747" s="1" t="s">
        <v>32</v>
      </c>
      <c r="N747" s="48">
        <v>6.41</v>
      </c>
    </row>
    <row r="748" spans="1:14" ht="21.95" customHeight="1" x14ac:dyDescent="0.15">
      <c r="A748" s="47"/>
      <c r="B748" s="47"/>
      <c r="C748" s="47"/>
      <c r="D748" s="13">
        <v>0</v>
      </c>
      <c r="E748" s="13">
        <v>0</v>
      </c>
      <c r="F748" s="48"/>
      <c r="G748" s="48"/>
      <c r="H748" s="13">
        <v>0</v>
      </c>
      <c r="J748" s="1">
        <v>0</v>
      </c>
      <c r="K748" s="1" t="s">
        <v>33</v>
      </c>
      <c r="L748" s="1" t="s">
        <v>34</v>
      </c>
      <c r="N748" s="48"/>
    </row>
    <row r="749" spans="1:14" hidden="1" x14ac:dyDescent="0.15">
      <c r="B749" s="15" t="s">
        <v>35</v>
      </c>
    </row>
    <row r="750" spans="1:14" hidden="1" x14ac:dyDescent="0.15">
      <c r="B750" s="15" t="s">
        <v>36</v>
      </c>
    </row>
    <row r="751" spans="1:14" hidden="1" x14ac:dyDescent="0.15">
      <c r="B751" s="15" t="s">
        <v>37</v>
      </c>
    </row>
    <row r="752" spans="1:14" hidden="1" x14ac:dyDescent="0.15">
      <c r="B752" s="15" t="s">
        <v>38</v>
      </c>
      <c r="F752" s="1">
        <v>6.41</v>
      </c>
    </row>
    <row r="753" spans="1:14" ht="21" hidden="1" x14ac:dyDescent="0.15">
      <c r="B753" s="15" t="s">
        <v>39</v>
      </c>
    </row>
    <row r="754" spans="1:14" ht="21" hidden="1" x14ac:dyDescent="0.15">
      <c r="B754" s="15" t="s">
        <v>40</v>
      </c>
      <c r="C754" s="16"/>
      <c r="K754" s="1" t="s">
        <v>41</v>
      </c>
      <c r="L754" s="1" t="s">
        <v>42</v>
      </c>
    </row>
    <row r="755" spans="1:14" hidden="1" x14ac:dyDescent="0.15">
      <c r="B755" s="15" t="s">
        <v>43</v>
      </c>
    </row>
    <row r="756" spans="1:14" ht="21" hidden="1" x14ac:dyDescent="0.15">
      <c r="B756" s="15" t="s">
        <v>44</v>
      </c>
    </row>
    <row r="757" spans="1:14" hidden="1" x14ac:dyDescent="0.15">
      <c r="B757" s="15" t="s">
        <v>45</v>
      </c>
    </row>
    <row r="758" spans="1:14" x14ac:dyDescent="0.15">
      <c r="A758" s="17"/>
      <c r="B758" s="17"/>
      <c r="C758" s="17"/>
      <c r="D758" s="17"/>
      <c r="E758" s="17"/>
      <c r="F758" s="17"/>
      <c r="G758" s="17"/>
      <c r="H758" s="17"/>
      <c r="I758" s="17"/>
      <c r="J758" s="17"/>
    </row>
    <row r="759" spans="1:14" x14ac:dyDescent="0.15">
      <c r="A759" s="46" t="s">
        <v>180</v>
      </c>
      <c r="B759" s="41" t="s">
        <v>181</v>
      </c>
      <c r="C759" s="47">
        <v>1</v>
      </c>
      <c r="D759" s="12">
        <v>120.89</v>
      </c>
      <c r="E759" s="12">
        <v>0</v>
      </c>
      <c r="F759" s="48">
        <v>120.89</v>
      </c>
      <c r="G759" s="48">
        <v>0</v>
      </c>
      <c r="H759" s="12">
        <v>0</v>
      </c>
      <c r="I759" s="14"/>
      <c r="J759" s="14">
        <v>0</v>
      </c>
      <c r="K759" s="1" t="s">
        <v>31</v>
      </c>
      <c r="L759" s="1" t="s">
        <v>32</v>
      </c>
      <c r="N759" s="48">
        <v>120.89</v>
      </c>
    </row>
    <row r="760" spans="1:14" ht="21.95" customHeight="1" x14ac:dyDescent="0.15">
      <c r="A760" s="47"/>
      <c r="B760" s="47"/>
      <c r="C760" s="47"/>
      <c r="D760" s="13">
        <v>0</v>
      </c>
      <c r="E760" s="13">
        <v>0</v>
      </c>
      <c r="F760" s="48"/>
      <c r="G760" s="48"/>
      <c r="H760" s="13">
        <v>0</v>
      </c>
      <c r="J760" s="1">
        <v>0</v>
      </c>
      <c r="K760" s="1" t="s">
        <v>33</v>
      </c>
      <c r="L760" s="1" t="s">
        <v>34</v>
      </c>
      <c r="N760" s="48"/>
    </row>
    <row r="761" spans="1:14" hidden="1" x14ac:dyDescent="0.15">
      <c r="B761" s="15" t="s">
        <v>35</v>
      </c>
    </row>
    <row r="762" spans="1:14" hidden="1" x14ac:dyDescent="0.15">
      <c r="B762" s="15" t="s">
        <v>36</v>
      </c>
    </row>
    <row r="763" spans="1:14" hidden="1" x14ac:dyDescent="0.15">
      <c r="B763" s="15" t="s">
        <v>37</v>
      </c>
    </row>
    <row r="764" spans="1:14" hidden="1" x14ac:dyDescent="0.15">
      <c r="B764" s="15" t="s">
        <v>38</v>
      </c>
      <c r="F764" s="1">
        <v>120.89</v>
      </c>
    </row>
    <row r="765" spans="1:14" ht="21" hidden="1" x14ac:dyDescent="0.15">
      <c r="B765" s="15" t="s">
        <v>39</v>
      </c>
    </row>
    <row r="766" spans="1:14" ht="21" hidden="1" x14ac:dyDescent="0.15">
      <c r="B766" s="15" t="s">
        <v>40</v>
      </c>
      <c r="C766" s="16"/>
      <c r="K766" s="1" t="s">
        <v>41</v>
      </c>
      <c r="L766" s="1" t="s">
        <v>42</v>
      </c>
    </row>
    <row r="767" spans="1:14" hidden="1" x14ac:dyDescent="0.15">
      <c r="B767" s="15" t="s">
        <v>43</v>
      </c>
    </row>
    <row r="768" spans="1:14" ht="21" hidden="1" x14ac:dyDescent="0.15">
      <c r="B768" s="15" t="s">
        <v>44</v>
      </c>
    </row>
    <row r="769" spans="1:14" hidden="1" x14ac:dyDescent="0.15">
      <c r="B769" s="15" t="s">
        <v>45</v>
      </c>
    </row>
    <row r="770" spans="1:14" x14ac:dyDescent="0.15">
      <c r="A770" s="17"/>
      <c r="B770" s="17"/>
      <c r="C770" s="17"/>
      <c r="D770" s="17"/>
      <c r="E770" s="17"/>
      <c r="F770" s="17"/>
      <c r="G770" s="17"/>
      <c r="H770" s="17"/>
      <c r="I770" s="17"/>
      <c r="J770" s="17"/>
    </row>
    <row r="771" spans="1:14" x14ac:dyDescent="0.15">
      <c r="A771" s="46" t="s">
        <v>182</v>
      </c>
      <c r="B771" s="41" t="s">
        <v>183</v>
      </c>
      <c r="C771" s="47">
        <v>10</v>
      </c>
      <c r="D771" s="12">
        <v>0.12</v>
      </c>
      <c r="E771" s="12">
        <v>0</v>
      </c>
      <c r="F771" s="48">
        <v>1.2</v>
      </c>
      <c r="G771" s="48">
        <v>0</v>
      </c>
      <c r="H771" s="12">
        <v>0</v>
      </c>
      <c r="I771" s="14"/>
      <c r="J771" s="14">
        <v>0</v>
      </c>
      <c r="K771" s="1" t="s">
        <v>31</v>
      </c>
      <c r="L771" s="1" t="s">
        <v>32</v>
      </c>
      <c r="N771" s="48">
        <v>1.2</v>
      </c>
    </row>
    <row r="772" spans="1:14" ht="21.95" customHeight="1" x14ac:dyDescent="0.15">
      <c r="A772" s="47"/>
      <c r="B772" s="47"/>
      <c r="C772" s="47"/>
      <c r="D772" s="13">
        <v>0</v>
      </c>
      <c r="E772" s="13">
        <v>0</v>
      </c>
      <c r="F772" s="48"/>
      <c r="G772" s="48"/>
      <c r="H772" s="13">
        <v>0</v>
      </c>
      <c r="J772" s="1">
        <v>0</v>
      </c>
      <c r="K772" s="1" t="s">
        <v>33</v>
      </c>
      <c r="L772" s="1" t="s">
        <v>34</v>
      </c>
      <c r="N772" s="48"/>
    </row>
    <row r="773" spans="1:14" hidden="1" x14ac:dyDescent="0.15">
      <c r="B773" s="15" t="s">
        <v>35</v>
      </c>
    </row>
    <row r="774" spans="1:14" hidden="1" x14ac:dyDescent="0.15">
      <c r="B774" s="15" t="s">
        <v>36</v>
      </c>
    </row>
    <row r="775" spans="1:14" hidden="1" x14ac:dyDescent="0.15">
      <c r="B775" s="15" t="s">
        <v>37</v>
      </c>
    </row>
    <row r="776" spans="1:14" hidden="1" x14ac:dyDescent="0.15">
      <c r="B776" s="15" t="s">
        <v>38</v>
      </c>
      <c r="F776" s="1">
        <v>1.2</v>
      </c>
    </row>
    <row r="777" spans="1:14" ht="21" hidden="1" x14ac:dyDescent="0.15">
      <c r="B777" s="15" t="s">
        <v>39</v>
      </c>
    </row>
    <row r="778" spans="1:14" ht="21" hidden="1" x14ac:dyDescent="0.15">
      <c r="B778" s="15" t="s">
        <v>40</v>
      </c>
      <c r="C778" s="16"/>
      <c r="K778" s="1" t="s">
        <v>41</v>
      </c>
      <c r="L778" s="1" t="s">
        <v>42</v>
      </c>
    </row>
    <row r="779" spans="1:14" hidden="1" x14ac:dyDescent="0.15">
      <c r="B779" s="15" t="s">
        <v>43</v>
      </c>
    </row>
    <row r="780" spans="1:14" ht="21" hidden="1" x14ac:dyDescent="0.15">
      <c r="B780" s="15" t="s">
        <v>44</v>
      </c>
    </row>
    <row r="781" spans="1:14" hidden="1" x14ac:dyDescent="0.15">
      <c r="B781" s="15" t="s">
        <v>45</v>
      </c>
    </row>
    <row r="782" spans="1:14" x14ac:dyDescent="0.15">
      <c r="A782" s="17"/>
      <c r="B782" s="17"/>
      <c r="C782" s="17"/>
      <c r="D782" s="17"/>
      <c r="E782" s="17"/>
      <c r="F782" s="17"/>
      <c r="G782" s="17"/>
      <c r="H782" s="17"/>
      <c r="I782" s="17"/>
      <c r="J782" s="17"/>
    </row>
    <row r="783" spans="1:14" x14ac:dyDescent="0.15">
      <c r="A783" s="46" t="s">
        <v>184</v>
      </c>
      <c r="B783" s="41" t="s">
        <v>185</v>
      </c>
      <c r="C783" s="47">
        <v>10</v>
      </c>
      <c r="D783" s="12">
        <v>1</v>
      </c>
      <c r="E783" s="12">
        <v>0</v>
      </c>
      <c r="F783" s="48">
        <v>10</v>
      </c>
      <c r="G783" s="48">
        <v>0</v>
      </c>
      <c r="H783" s="12">
        <v>0</v>
      </c>
      <c r="I783" s="14"/>
      <c r="J783" s="14">
        <v>0</v>
      </c>
      <c r="K783" s="1" t="s">
        <v>31</v>
      </c>
      <c r="L783" s="1" t="s">
        <v>32</v>
      </c>
      <c r="N783" s="48">
        <v>10</v>
      </c>
    </row>
    <row r="784" spans="1:14" ht="21.95" customHeight="1" x14ac:dyDescent="0.15">
      <c r="A784" s="47"/>
      <c r="B784" s="47"/>
      <c r="C784" s="47"/>
      <c r="D784" s="13">
        <v>0</v>
      </c>
      <c r="E784" s="13">
        <v>0</v>
      </c>
      <c r="F784" s="48"/>
      <c r="G784" s="48"/>
      <c r="H784" s="13">
        <v>0</v>
      </c>
      <c r="J784" s="1">
        <v>0</v>
      </c>
      <c r="K784" s="1" t="s">
        <v>33</v>
      </c>
      <c r="L784" s="1" t="s">
        <v>34</v>
      </c>
      <c r="N784" s="48"/>
    </row>
    <row r="785" spans="1:14" hidden="1" x14ac:dyDescent="0.15">
      <c r="B785" s="15" t="s">
        <v>35</v>
      </c>
    </row>
    <row r="786" spans="1:14" hidden="1" x14ac:dyDescent="0.15">
      <c r="B786" s="15" t="s">
        <v>36</v>
      </c>
    </row>
    <row r="787" spans="1:14" hidden="1" x14ac:dyDescent="0.15">
      <c r="B787" s="15" t="s">
        <v>37</v>
      </c>
    </row>
    <row r="788" spans="1:14" hidden="1" x14ac:dyDescent="0.15">
      <c r="B788" s="15" t="s">
        <v>38</v>
      </c>
      <c r="F788" s="1">
        <v>10</v>
      </c>
    </row>
    <row r="789" spans="1:14" ht="21" hidden="1" x14ac:dyDescent="0.15">
      <c r="B789" s="15" t="s">
        <v>39</v>
      </c>
    </row>
    <row r="790" spans="1:14" ht="21" hidden="1" x14ac:dyDescent="0.15">
      <c r="B790" s="15" t="s">
        <v>40</v>
      </c>
      <c r="C790" s="16"/>
      <c r="K790" s="1" t="s">
        <v>41</v>
      </c>
      <c r="L790" s="1" t="s">
        <v>42</v>
      </c>
    </row>
    <row r="791" spans="1:14" hidden="1" x14ac:dyDescent="0.15">
      <c r="B791" s="15" t="s">
        <v>43</v>
      </c>
    </row>
    <row r="792" spans="1:14" ht="21" hidden="1" x14ac:dyDescent="0.15">
      <c r="B792" s="15" t="s">
        <v>44</v>
      </c>
    </row>
    <row r="793" spans="1:14" hidden="1" x14ac:dyDescent="0.15">
      <c r="B793" s="15" t="s">
        <v>45</v>
      </c>
    </row>
    <row r="794" spans="1:14" x14ac:dyDescent="0.15">
      <c r="A794" s="17"/>
      <c r="B794" s="17"/>
      <c r="C794" s="17"/>
      <c r="D794" s="17"/>
      <c r="E794" s="17"/>
      <c r="F794" s="17"/>
      <c r="G794" s="17"/>
      <c r="H794" s="17"/>
      <c r="I794" s="17"/>
      <c r="J794" s="17"/>
    </row>
    <row r="795" spans="1:14" x14ac:dyDescent="0.15">
      <c r="A795" s="46" t="s">
        <v>186</v>
      </c>
      <c r="B795" s="41" t="s">
        <v>187</v>
      </c>
      <c r="C795" s="47">
        <v>20</v>
      </c>
      <c r="D795" s="12">
        <v>2.81</v>
      </c>
      <c r="E795" s="12">
        <v>0</v>
      </c>
      <c r="F795" s="48">
        <v>56.2</v>
      </c>
      <c r="G795" s="48">
        <v>0</v>
      </c>
      <c r="H795" s="12">
        <v>0</v>
      </c>
      <c r="I795" s="14"/>
      <c r="J795" s="14">
        <v>0</v>
      </c>
      <c r="K795" s="1" t="s">
        <v>31</v>
      </c>
      <c r="L795" s="1" t="s">
        <v>32</v>
      </c>
      <c r="N795" s="48">
        <v>56.2</v>
      </c>
    </row>
    <row r="796" spans="1:14" ht="21.95" customHeight="1" x14ac:dyDescent="0.15">
      <c r="A796" s="47"/>
      <c r="B796" s="47"/>
      <c r="C796" s="47"/>
      <c r="D796" s="13">
        <v>0</v>
      </c>
      <c r="E796" s="13">
        <v>0</v>
      </c>
      <c r="F796" s="48"/>
      <c r="G796" s="48"/>
      <c r="H796" s="13">
        <v>0</v>
      </c>
      <c r="J796" s="1">
        <v>0</v>
      </c>
      <c r="K796" s="1" t="s">
        <v>33</v>
      </c>
      <c r="L796" s="1" t="s">
        <v>34</v>
      </c>
      <c r="N796" s="48"/>
    </row>
    <row r="797" spans="1:14" hidden="1" x14ac:dyDescent="0.15">
      <c r="B797" s="15" t="s">
        <v>35</v>
      </c>
    </row>
    <row r="798" spans="1:14" hidden="1" x14ac:dyDescent="0.15">
      <c r="B798" s="15" t="s">
        <v>36</v>
      </c>
    </row>
    <row r="799" spans="1:14" hidden="1" x14ac:dyDescent="0.15">
      <c r="B799" s="15" t="s">
        <v>37</v>
      </c>
    </row>
    <row r="800" spans="1:14" hidden="1" x14ac:dyDescent="0.15">
      <c r="B800" s="15" t="s">
        <v>38</v>
      </c>
      <c r="F800" s="1">
        <v>56.2</v>
      </c>
    </row>
    <row r="801" spans="1:14" ht="21" hidden="1" x14ac:dyDescent="0.15">
      <c r="B801" s="15" t="s">
        <v>39</v>
      </c>
    </row>
    <row r="802" spans="1:14" ht="21" hidden="1" x14ac:dyDescent="0.15">
      <c r="B802" s="15" t="s">
        <v>40</v>
      </c>
      <c r="C802" s="16"/>
      <c r="K802" s="1" t="s">
        <v>41</v>
      </c>
      <c r="L802" s="1" t="s">
        <v>42</v>
      </c>
    </row>
    <row r="803" spans="1:14" hidden="1" x14ac:dyDescent="0.15">
      <c r="B803" s="15" t="s">
        <v>43</v>
      </c>
    </row>
    <row r="804" spans="1:14" ht="21" hidden="1" x14ac:dyDescent="0.15">
      <c r="B804" s="15" t="s">
        <v>44</v>
      </c>
    </row>
    <row r="805" spans="1:14" hidden="1" x14ac:dyDescent="0.15">
      <c r="B805" s="15" t="s">
        <v>45</v>
      </c>
    </row>
    <row r="806" spans="1:14" x14ac:dyDescent="0.15">
      <c r="A806" s="17"/>
      <c r="B806" s="17"/>
      <c r="C806" s="17"/>
      <c r="D806" s="17"/>
      <c r="E806" s="17"/>
      <c r="F806" s="17"/>
      <c r="G806" s="17"/>
      <c r="H806" s="17"/>
      <c r="I806" s="17"/>
      <c r="J806" s="17"/>
    </row>
    <row r="807" spans="1:14" x14ac:dyDescent="0.15">
      <c r="A807" s="46" t="s">
        <v>188</v>
      </c>
      <c r="B807" s="41" t="s">
        <v>189</v>
      </c>
      <c r="C807" s="47">
        <v>10</v>
      </c>
      <c r="D807" s="12">
        <v>1.26</v>
      </c>
      <c r="E807" s="12">
        <v>0</v>
      </c>
      <c r="F807" s="48">
        <v>12.6</v>
      </c>
      <c r="G807" s="48">
        <v>0</v>
      </c>
      <c r="H807" s="12">
        <v>0</v>
      </c>
      <c r="I807" s="14"/>
      <c r="J807" s="14">
        <v>0</v>
      </c>
      <c r="K807" s="1" t="s">
        <v>31</v>
      </c>
      <c r="L807" s="1" t="s">
        <v>32</v>
      </c>
      <c r="N807" s="48">
        <v>12.6</v>
      </c>
    </row>
    <row r="808" spans="1:14" ht="21.95" customHeight="1" x14ac:dyDescent="0.15">
      <c r="A808" s="47"/>
      <c r="B808" s="47"/>
      <c r="C808" s="47"/>
      <c r="D808" s="13">
        <v>0</v>
      </c>
      <c r="E808" s="13">
        <v>0</v>
      </c>
      <c r="F808" s="48"/>
      <c r="G808" s="48"/>
      <c r="H808" s="13">
        <v>0</v>
      </c>
      <c r="J808" s="1">
        <v>0</v>
      </c>
      <c r="K808" s="1" t="s">
        <v>33</v>
      </c>
      <c r="L808" s="1" t="s">
        <v>34</v>
      </c>
      <c r="N808" s="48"/>
    </row>
    <row r="809" spans="1:14" hidden="1" x14ac:dyDescent="0.15">
      <c r="B809" s="15" t="s">
        <v>35</v>
      </c>
    </row>
    <row r="810" spans="1:14" hidden="1" x14ac:dyDescent="0.15">
      <c r="B810" s="15" t="s">
        <v>36</v>
      </c>
    </row>
    <row r="811" spans="1:14" hidden="1" x14ac:dyDescent="0.15">
      <c r="B811" s="15" t="s">
        <v>37</v>
      </c>
    </row>
    <row r="812" spans="1:14" hidden="1" x14ac:dyDescent="0.15">
      <c r="B812" s="15" t="s">
        <v>38</v>
      </c>
      <c r="F812" s="1">
        <v>12.6</v>
      </c>
    </row>
    <row r="813" spans="1:14" ht="21" hidden="1" x14ac:dyDescent="0.15">
      <c r="B813" s="15" t="s">
        <v>39</v>
      </c>
    </row>
    <row r="814" spans="1:14" ht="21" hidden="1" x14ac:dyDescent="0.15">
      <c r="B814" s="15" t="s">
        <v>40</v>
      </c>
      <c r="C814" s="16"/>
      <c r="K814" s="1" t="s">
        <v>41</v>
      </c>
      <c r="L814" s="1" t="s">
        <v>42</v>
      </c>
    </row>
    <row r="815" spans="1:14" hidden="1" x14ac:dyDescent="0.15">
      <c r="B815" s="15" t="s">
        <v>43</v>
      </c>
    </row>
    <row r="816" spans="1:14" ht="21" hidden="1" x14ac:dyDescent="0.15">
      <c r="B816" s="15" t="s">
        <v>44</v>
      </c>
    </row>
    <row r="817" spans="1:14" hidden="1" x14ac:dyDescent="0.15">
      <c r="B817" s="15" t="s">
        <v>45</v>
      </c>
    </row>
    <row r="818" spans="1:14" x14ac:dyDescent="0.15">
      <c r="A818" s="17"/>
      <c r="B818" s="17"/>
      <c r="C818" s="17"/>
      <c r="D818" s="17"/>
      <c r="E818" s="17"/>
      <c r="F818" s="17"/>
      <c r="G818" s="17"/>
      <c r="H818" s="17"/>
      <c r="I818" s="17"/>
      <c r="J818" s="17"/>
    </row>
    <row r="819" spans="1:14" x14ac:dyDescent="0.15">
      <c r="A819" s="46" t="s">
        <v>190</v>
      </c>
      <c r="B819" s="41" t="s">
        <v>191</v>
      </c>
      <c r="C819" s="47">
        <v>15</v>
      </c>
      <c r="D819" s="12">
        <v>13.78</v>
      </c>
      <c r="E819" s="12">
        <v>0</v>
      </c>
      <c r="F819" s="48">
        <v>206.7</v>
      </c>
      <c r="G819" s="48">
        <v>0</v>
      </c>
      <c r="H819" s="12">
        <v>0</v>
      </c>
      <c r="I819" s="14"/>
      <c r="J819" s="14">
        <v>0</v>
      </c>
      <c r="K819" s="1" t="s">
        <v>31</v>
      </c>
      <c r="L819" s="1" t="s">
        <v>32</v>
      </c>
      <c r="N819" s="48">
        <v>206.7</v>
      </c>
    </row>
    <row r="820" spans="1:14" ht="21.95" customHeight="1" x14ac:dyDescent="0.15">
      <c r="A820" s="47"/>
      <c r="B820" s="47"/>
      <c r="C820" s="47"/>
      <c r="D820" s="13">
        <v>0</v>
      </c>
      <c r="E820" s="13">
        <v>0</v>
      </c>
      <c r="F820" s="48"/>
      <c r="G820" s="48"/>
      <c r="H820" s="13">
        <v>0</v>
      </c>
      <c r="J820" s="1">
        <v>0</v>
      </c>
      <c r="K820" s="1" t="s">
        <v>33</v>
      </c>
      <c r="L820" s="1" t="s">
        <v>34</v>
      </c>
      <c r="N820" s="48"/>
    </row>
    <row r="821" spans="1:14" hidden="1" x14ac:dyDescent="0.15">
      <c r="B821" s="15" t="s">
        <v>35</v>
      </c>
    </row>
    <row r="822" spans="1:14" hidden="1" x14ac:dyDescent="0.15">
      <c r="B822" s="15" t="s">
        <v>36</v>
      </c>
    </row>
    <row r="823" spans="1:14" hidden="1" x14ac:dyDescent="0.15">
      <c r="B823" s="15" t="s">
        <v>37</v>
      </c>
    </row>
    <row r="824" spans="1:14" hidden="1" x14ac:dyDescent="0.15">
      <c r="B824" s="15" t="s">
        <v>38</v>
      </c>
      <c r="F824" s="1">
        <v>206.7</v>
      </c>
    </row>
    <row r="825" spans="1:14" ht="21" hidden="1" x14ac:dyDescent="0.15">
      <c r="B825" s="15" t="s">
        <v>39</v>
      </c>
    </row>
    <row r="826" spans="1:14" ht="21" hidden="1" x14ac:dyDescent="0.15">
      <c r="B826" s="15" t="s">
        <v>40</v>
      </c>
      <c r="C826" s="16"/>
      <c r="K826" s="1" t="s">
        <v>41</v>
      </c>
      <c r="L826" s="1" t="s">
        <v>42</v>
      </c>
    </row>
    <row r="827" spans="1:14" hidden="1" x14ac:dyDescent="0.15">
      <c r="B827" s="15" t="s">
        <v>43</v>
      </c>
    </row>
    <row r="828" spans="1:14" ht="21" hidden="1" x14ac:dyDescent="0.15">
      <c r="B828" s="15" t="s">
        <v>44</v>
      </c>
    </row>
    <row r="829" spans="1:14" hidden="1" x14ac:dyDescent="0.15">
      <c r="B829" s="15" t="s">
        <v>45</v>
      </c>
    </row>
    <row r="830" spans="1:14" x14ac:dyDescent="0.15">
      <c r="A830" s="17"/>
      <c r="B830" s="17"/>
      <c r="C830" s="17"/>
      <c r="D830" s="17"/>
      <c r="E830" s="17"/>
      <c r="F830" s="17"/>
      <c r="G830" s="17"/>
      <c r="H830" s="17"/>
      <c r="I830" s="17"/>
      <c r="J830" s="17"/>
    </row>
    <row r="831" spans="1:14" x14ac:dyDescent="0.15">
      <c r="A831" s="46" t="s">
        <v>192</v>
      </c>
      <c r="B831" s="41" t="s">
        <v>193</v>
      </c>
      <c r="C831" s="47">
        <v>3</v>
      </c>
      <c r="D831" s="12">
        <v>126.94</v>
      </c>
      <c r="E831" s="12">
        <v>0</v>
      </c>
      <c r="F831" s="48">
        <v>380.82</v>
      </c>
      <c r="G831" s="48">
        <v>0</v>
      </c>
      <c r="H831" s="12">
        <v>0</v>
      </c>
      <c r="I831" s="14"/>
      <c r="J831" s="14">
        <v>0</v>
      </c>
      <c r="K831" s="1" t="s">
        <v>31</v>
      </c>
      <c r="L831" s="1" t="s">
        <v>32</v>
      </c>
      <c r="N831" s="48">
        <v>380.82</v>
      </c>
    </row>
    <row r="832" spans="1:14" ht="21.95" customHeight="1" x14ac:dyDescent="0.15">
      <c r="A832" s="47"/>
      <c r="B832" s="47"/>
      <c r="C832" s="47"/>
      <c r="D832" s="13">
        <v>0</v>
      </c>
      <c r="E832" s="13">
        <v>0</v>
      </c>
      <c r="F832" s="48"/>
      <c r="G832" s="48"/>
      <c r="H832" s="13">
        <v>0</v>
      </c>
      <c r="J832" s="1">
        <v>0</v>
      </c>
      <c r="K832" s="1" t="s">
        <v>33</v>
      </c>
      <c r="L832" s="1" t="s">
        <v>34</v>
      </c>
      <c r="N832" s="48"/>
    </row>
    <row r="833" spans="1:14" hidden="1" x14ac:dyDescent="0.15">
      <c r="B833" s="15" t="s">
        <v>35</v>
      </c>
    </row>
    <row r="834" spans="1:14" hidden="1" x14ac:dyDescent="0.15">
      <c r="B834" s="15" t="s">
        <v>36</v>
      </c>
    </row>
    <row r="835" spans="1:14" hidden="1" x14ac:dyDescent="0.15">
      <c r="B835" s="15" t="s">
        <v>37</v>
      </c>
    </row>
    <row r="836" spans="1:14" hidden="1" x14ac:dyDescent="0.15">
      <c r="B836" s="15" t="s">
        <v>38</v>
      </c>
      <c r="F836" s="1">
        <v>380.82</v>
      </c>
    </row>
    <row r="837" spans="1:14" ht="21" hidden="1" x14ac:dyDescent="0.15">
      <c r="B837" s="15" t="s">
        <v>39</v>
      </c>
    </row>
    <row r="838" spans="1:14" ht="21" hidden="1" x14ac:dyDescent="0.15">
      <c r="B838" s="15" t="s">
        <v>40</v>
      </c>
      <c r="C838" s="16"/>
      <c r="K838" s="1" t="s">
        <v>41</v>
      </c>
      <c r="L838" s="1" t="s">
        <v>42</v>
      </c>
    </row>
    <row r="839" spans="1:14" hidden="1" x14ac:dyDescent="0.15">
      <c r="B839" s="15" t="s">
        <v>43</v>
      </c>
    </row>
    <row r="840" spans="1:14" ht="21" hidden="1" x14ac:dyDescent="0.15">
      <c r="B840" s="15" t="s">
        <v>44</v>
      </c>
    </row>
    <row r="841" spans="1:14" hidden="1" x14ac:dyDescent="0.15">
      <c r="B841" s="15" t="s">
        <v>45</v>
      </c>
    </row>
    <row r="842" spans="1:14" x14ac:dyDescent="0.15">
      <c r="A842" s="17"/>
      <c r="B842" s="17"/>
      <c r="C842" s="17"/>
      <c r="D842" s="17"/>
      <c r="E842" s="17"/>
      <c r="F842" s="17"/>
      <c r="G842" s="17"/>
      <c r="H842" s="17"/>
      <c r="I842" s="17"/>
      <c r="J842" s="17"/>
    </row>
    <row r="843" spans="1:14" x14ac:dyDescent="0.15">
      <c r="A843" s="46" t="s">
        <v>194</v>
      </c>
      <c r="B843" s="41" t="s">
        <v>195</v>
      </c>
      <c r="C843" s="47">
        <v>6</v>
      </c>
      <c r="D843" s="12">
        <v>0.6</v>
      </c>
      <c r="E843" s="12">
        <v>0</v>
      </c>
      <c r="F843" s="48">
        <v>3.6</v>
      </c>
      <c r="G843" s="48">
        <v>0</v>
      </c>
      <c r="H843" s="12">
        <v>0</v>
      </c>
      <c r="I843" s="14"/>
      <c r="J843" s="14">
        <v>0</v>
      </c>
      <c r="K843" s="1" t="s">
        <v>31</v>
      </c>
      <c r="L843" s="1" t="s">
        <v>32</v>
      </c>
      <c r="N843" s="48">
        <v>3.6</v>
      </c>
    </row>
    <row r="844" spans="1:14" ht="21.95" customHeight="1" x14ac:dyDescent="0.15">
      <c r="A844" s="47"/>
      <c r="B844" s="47"/>
      <c r="C844" s="47"/>
      <c r="D844" s="13">
        <v>0</v>
      </c>
      <c r="E844" s="13">
        <v>0</v>
      </c>
      <c r="F844" s="48"/>
      <c r="G844" s="48"/>
      <c r="H844" s="13">
        <v>0</v>
      </c>
      <c r="J844" s="1">
        <v>0</v>
      </c>
      <c r="K844" s="1" t="s">
        <v>33</v>
      </c>
      <c r="L844" s="1" t="s">
        <v>34</v>
      </c>
      <c r="N844" s="48"/>
    </row>
    <row r="845" spans="1:14" hidden="1" x14ac:dyDescent="0.15">
      <c r="B845" s="15" t="s">
        <v>35</v>
      </c>
    </row>
    <row r="846" spans="1:14" hidden="1" x14ac:dyDescent="0.15">
      <c r="B846" s="15" t="s">
        <v>36</v>
      </c>
    </row>
    <row r="847" spans="1:14" hidden="1" x14ac:dyDescent="0.15">
      <c r="B847" s="15" t="s">
        <v>37</v>
      </c>
    </row>
    <row r="848" spans="1:14" hidden="1" x14ac:dyDescent="0.15">
      <c r="B848" s="15" t="s">
        <v>38</v>
      </c>
      <c r="F848" s="1">
        <v>3.6</v>
      </c>
    </row>
    <row r="849" spans="1:18" ht="21" hidden="1" x14ac:dyDescent="0.15">
      <c r="B849" s="15" t="s">
        <v>39</v>
      </c>
    </row>
    <row r="850" spans="1:18" ht="21" hidden="1" x14ac:dyDescent="0.15">
      <c r="B850" s="15" t="s">
        <v>40</v>
      </c>
      <c r="C850" s="16"/>
      <c r="K850" s="1" t="s">
        <v>41</v>
      </c>
      <c r="L850" s="1" t="s">
        <v>42</v>
      </c>
    </row>
    <row r="851" spans="1:18" hidden="1" x14ac:dyDescent="0.15">
      <c r="B851" s="15" t="s">
        <v>43</v>
      </c>
    </row>
    <row r="852" spans="1:18" ht="21" hidden="1" x14ac:dyDescent="0.15">
      <c r="B852" s="15" t="s">
        <v>44</v>
      </c>
    </row>
    <row r="853" spans="1:18" hidden="1" x14ac:dyDescent="0.15">
      <c r="B853" s="15" t="s">
        <v>45</v>
      </c>
    </row>
    <row r="854" spans="1:18" x14ac:dyDescent="0.15">
      <c r="A854" s="17"/>
      <c r="B854" s="17"/>
      <c r="C854" s="17"/>
      <c r="D854" s="17"/>
      <c r="E854" s="17"/>
      <c r="F854" s="17"/>
      <c r="G854" s="17"/>
      <c r="H854" s="17"/>
      <c r="I854" s="17"/>
      <c r="J854" s="17"/>
    </row>
    <row r="855" spans="1:18" x14ac:dyDescent="0.15">
      <c r="B855" s="18" t="s">
        <v>196</v>
      </c>
      <c r="C855" s="19"/>
      <c r="F855" s="20">
        <v>1213.08</v>
      </c>
      <c r="G855" s="20">
        <v>0</v>
      </c>
      <c r="H855" s="20">
        <v>0</v>
      </c>
      <c r="J855" s="7">
        <v>0</v>
      </c>
      <c r="N855" s="20">
        <v>1213.08</v>
      </c>
      <c r="R855" s="23">
        <v>0</v>
      </c>
    </row>
    <row r="856" spans="1:18" hidden="1" x14ac:dyDescent="0.15">
      <c r="B856" s="18" t="s">
        <v>87</v>
      </c>
      <c r="F856" s="20">
        <v>0</v>
      </c>
      <c r="G856" s="20">
        <v>0</v>
      </c>
      <c r="H856" s="20">
        <v>0</v>
      </c>
      <c r="J856" s="7">
        <v>0</v>
      </c>
      <c r="N856" s="20">
        <v>0</v>
      </c>
      <c r="R856" s="23">
        <v>0</v>
      </c>
    </row>
    <row r="857" spans="1:18" hidden="1" x14ac:dyDescent="0.15">
      <c r="B857" s="18" t="s">
        <v>88</v>
      </c>
      <c r="F857" s="20">
        <v>0</v>
      </c>
      <c r="G857" s="20"/>
      <c r="H857" s="20"/>
      <c r="J857" s="7"/>
      <c r="N857" s="20"/>
      <c r="R857" s="23"/>
    </row>
    <row r="858" spans="1:18" hidden="1" x14ac:dyDescent="0.15">
      <c r="B858" s="18" t="s">
        <v>89</v>
      </c>
      <c r="F858" s="20">
        <v>0</v>
      </c>
      <c r="G858" s="20"/>
      <c r="H858" s="20"/>
      <c r="J858" s="7"/>
      <c r="N858" s="20"/>
      <c r="R858" s="23"/>
    </row>
    <row r="859" spans="1:18" hidden="1" x14ac:dyDescent="0.15">
      <c r="B859" s="18" t="s">
        <v>90</v>
      </c>
      <c r="F859" s="20">
        <v>0</v>
      </c>
      <c r="G859" s="20"/>
      <c r="H859" s="20"/>
      <c r="J859" s="7"/>
      <c r="N859" s="20"/>
      <c r="R859" s="23"/>
    </row>
    <row r="860" spans="1:18" hidden="1" x14ac:dyDescent="0.15">
      <c r="B860" s="18" t="s">
        <v>91</v>
      </c>
      <c r="F860" s="20">
        <v>0</v>
      </c>
      <c r="G860" s="20"/>
      <c r="H860" s="20"/>
      <c r="J860" s="7"/>
      <c r="N860" s="20"/>
      <c r="R860" s="23"/>
    </row>
    <row r="861" spans="1:18" hidden="1" x14ac:dyDescent="0.15">
      <c r="B861" s="18" t="s">
        <v>92</v>
      </c>
      <c r="F861" s="20">
        <v>0</v>
      </c>
      <c r="G861" s="20"/>
      <c r="H861" s="20"/>
      <c r="J861" s="7"/>
      <c r="N861" s="20"/>
      <c r="R861" s="23"/>
    </row>
    <row r="862" spans="1:18" hidden="1" x14ac:dyDescent="0.15">
      <c r="B862" s="18" t="s">
        <v>93</v>
      </c>
      <c r="F862" s="20">
        <v>0</v>
      </c>
      <c r="G862" s="20"/>
      <c r="H862" s="20"/>
      <c r="J862" s="7"/>
      <c r="N862" s="20"/>
      <c r="R862" s="23"/>
    </row>
    <row r="863" spans="1:18" hidden="1" x14ac:dyDescent="0.15">
      <c r="B863" s="18" t="s">
        <v>94</v>
      </c>
      <c r="F863" s="20">
        <v>0</v>
      </c>
      <c r="G863" s="20"/>
      <c r="H863" s="20"/>
      <c r="J863" s="7"/>
      <c r="N863" s="20"/>
      <c r="R863" s="23"/>
    </row>
    <row r="864" spans="1:18" hidden="1" x14ac:dyDescent="0.15">
      <c r="B864" s="18" t="s">
        <v>95</v>
      </c>
      <c r="F864" s="20">
        <v>0</v>
      </c>
      <c r="G864" s="20"/>
      <c r="H864" s="20"/>
      <c r="J864" s="7"/>
      <c r="N864" s="20"/>
      <c r="R864" s="23"/>
    </row>
    <row r="865" spans="2:18" hidden="1" x14ac:dyDescent="0.15">
      <c r="B865" s="18" t="s">
        <v>96</v>
      </c>
      <c r="F865" s="20">
        <v>0</v>
      </c>
      <c r="G865" s="20"/>
      <c r="H865" s="20"/>
      <c r="J865" s="7"/>
      <c r="N865" s="20"/>
      <c r="R865" s="23"/>
    </row>
    <row r="866" spans="2:18" hidden="1" x14ac:dyDescent="0.15">
      <c r="B866" s="18" t="s">
        <v>97</v>
      </c>
      <c r="F866" s="20">
        <v>0</v>
      </c>
      <c r="G866" s="20">
        <v>0</v>
      </c>
      <c r="H866" s="20">
        <v>0</v>
      </c>
      <c r="J866" s="7">
        <v>0</v>
      </c>
      <c r="N866" s="20">
        <v>0</v>
      </c>
      <c r="R866" s="23">
        <v>0</v>
      </c>
    </row>
    <row r="867" spans="2:18" hidden="1" x14ac:dyDescent="0.15">
      <c r="B867" s="18" t="s">
        <v>98</v>
      </c>
      <c r="F867" s="20"/>
      <c r="G867" s="20"/>
      <c r="H867" s="20"/>
      <c r="J867" s="7"/>
      <c r="N867" s="20"/>
      <c r="R867" s="23"/>
    </row>
    <row r="868" spans="2:18" hidden="1" x14ac:dyDescent="0.15">
      <c r="B868" s="18" t="s">
        <v>99</v>
      </c>
      <c r="F868" s="20"/>
      <c r="G868" s="20">
        <v>0</v>
      </c>
      <c r="H868" s="20"/>
      <c r="J868" s="7"/>
      <c r="N868" s="20"/>
      <c r="R868" s="23"/>
    </row>
    <row r="869" spans="2:18" hidden="1" x14ac:dyDescent="0.15">
      <c r="B869" s="18" t="s">
        <v>100</v>
      </c>
      <c r="F869" s="20">
        <v>0</v>
      </c>
      <c r="G869" s="20"/>
      <c r="H869" s="20"/>
      <c r="J869" s="7"/>
      <c r="N869" s="20"/>
      <c r="R869" s="23"/>
    </row>
    <row r="870" spans="2:18" ht="21" hidden="1" x14ac:dyDescent="0.15">
      <c r="B870" s="18" t="s">
        <v>101</v>
      </c>
      <c r="F870" s="20">
        <v>0</v>
      </c>
      <c r="G870" s="20"/>
      <c r="H870" s="20"/>
      <c r="J870" s="7"/>
      <c r="N870" s="20"/>
      <c r="R870" s="23"/>
    </row>
    <row r="871" spans="2:18" hidden="1" x14ac:dyDescent="0.15">
      <c r="B871" s="18" t="s">
        <v>102</v>
      </c>
      <c r="F871" s="20">
        <v>0</v>
      </c>
      <c r="G871" s="20"/>
      <c r="H871" s="20"/>
      <c r="J871" s="7"/>
      <c r="N871" s="20"/>
      <c r="R871" s="23"/>
    </row>
    <row r="872" spans="2:18" hidden="1" x14ac:dyDescent="0.15">
      <c r="B872" s="18" t="s">
        <v>108</v>
      </c>
      <c r="F872" s="20">
        <v>0</v>
      </c>
      <c r="G872" s="20"/>
      <c r="H872" s="20"/>
      <c r="J872" s="7"/>
      <c r="N872" s="20"/>
      <c r="R872" s="23"/>
    </row>
    <row r="873" spans="2:18" hidden="1" x14ac:dyDescent="0.15">
      <c r="B873" s="18" t="s">
        <v>109</v>
      </c>
      <c r="F873" s="20">
        <v>0</v>
      </c>
      <c r="G873" s="20"/>
      <c r="H873" s="20"/>
      <c r="J873" s="7"/>
      <c r="N873" s="20"/>
      <c r="R873" s="23"/>
    </row>
    <row r="874" spans="2:18" hidden="1" x14ac:dyDescent="0.15">
      <c r="B874" s="18" t="s">
        <v>95</v>
      </c>
      <c r="F874" s="20">
        <v>0</v>
      </c>
      <c r="G874" s="20"/>
      <c r="H874" s="20"/>
      <c r="J874" s="7"/>
      <c r="N874" s="20"/>
      <c r="R874" s="23"/>
    </row>
    <row r="875" spans="2:18" hidden="1" x14ac:dyDescent="0.15">
      <c r="B875" s="18" t="s">
        <v>105</v>
      </c>
      <c r="F875" s="20">
        <v>0</v>
      </c>
      <c r="G875" s="20"/>
      <c r="H875" s="20"/>
      <c r="J875" s="7"/>
      <c r="N875" s="20"/>
      <c r="R875" s="23"/>
    </row>
    <row r="876" spans="2:18" x14ac:dyDescent="0.15">
      <c r="B876" s="18" t="s">
        <v>106</v>
      </c>
      <c r="C876" s="19"/>
      <c r="F876" s="20">
        <v>1213.08</v>
      </c>
      <c r="G876" s="20">
        <v>0</v>
      </c>
      <c r="H876" s="20">
        <v>0</v>
      </c>
      <c r="J876" s="7">
        <v>0</v>
      </c>
      <c r="N876" s="20">
        <v>1213.08</v>
      </c>
      <c r="R876" s="23">
        <v>0</v>
      </c>
    </row>
    <row r="877" spans="2:18" hidden="1" x14ac:dyDescent="0.15">
      <c r="B877" s="18" t="s">
        <v>98</v>
      </c>
      <c r="F877" s="20"/>
      <c r="G877" s="20"/>
      <c r="H877" s="20"/>
      <c r="J877" s="7"/>
      <c r="N877" s="20"/>
      <c r="R877" s="23"/>
    </row>
    <row r="878" spans="2:18" hidden="1" x14ac:dyDescent="0.15">
      <c r="B878" s="18" t="s">
        <v>107</v>
      </c>
      <c r="F878" s="20">
        <v>0</v>
      </c>
      <c r="G878" s="20"/>
      <c r="H878" s="20"/>
      <c r="J878" s="7"/>
      <c r="N878" s="20"/>
      <c r="R878" s="23"/>
    </row>
    <row r="879" spans="2:18" hidden="1" x14ac:dyDescent="0.15">
      <c r="B879" s="18" t="s">
        <v>102</v>
      </c>
      <c r="F879" s="20">
        <v>0</v>
      </c>
      <c r="G879" s="20"/>
      <c r="H879" s="20"/>
      <c r="J879" s="7"/>
      <c r="N879" s="20"/>
      <c r="R879" s="23"/>
    </row>
    <row r="880" spans="2:18" hidden="1" x14ac:dyDescent="0.15">
      <c r="B880" s="18" t="s">
        <v>108</v>
      </c>
      <c r="F880" s="20">
        <v>0</v>
      </c>
      <c r="G880" s="20"/>
      <c r="H880" s="20"/>
      <c r="J880" s="7"/>
      <c r="N880" s="20"/>
      <c r="R880" s="23"/>
    </row>
    <row r="881" spans="2:18" hidden="1" x14ac:dyDescent="0.15">
      <c r="B881" s="18" t="s">
        <v>109</v>
      </c>
      <c r="F881" s="20">
        <v>0</v>
      </c>
      <c r="G881" s="20"/>
      <c r="H881" s="20"/>
      <c r="J881" s="7"/>
      <c r="N881" s="20"/>
      <c r="R881" s="23"/>
    </row>
    <row r="882" spans="2:18" ht="21" x14ac:dyDescent="0.15">
      <c r="B882" s="18" t="s">
        <v>110</v>
      </c>
      <c r="C882" s="19"/>
      <c r="F882" s="20">
        <v>1213.08</v>
      </c>
      <c r="G882" s="20"/>
      <c r="H882" s="20"/>
      <c r="J882" s="7"/>
      <c r="N882" s="20"/>
      <c r="R882" s="23"/>
    </row>
    <row r="883" spans="2:18" hidden="1" x14ac:dyDescent="0.15">
      <c r="B883" s="18" t="s">
        <v>111</v>
      </c>
      <c r="F883" s="20">
        <v>0</v>
      </c>
      <c r="G883" s="20">
        <v>0</v>
      </c>
      <c r="H883" s="20">
        <v>0</v>
      </c>
      <c r="J883" s="7">
        <v>0</v>
      </c>
      <c r="N883" s="20">
        <v>0</v>
      </c>
      <c r="R883" s="23">
        <v>0</v>
      </c>
    </row>
    <row r="884" spans="2:18" hidden="1" x14ac:dyDescent="0.15">
      <c r="B884" s="18" t="s">
        <v>102</v>
      </c>
      <c r="F884" s="20">
        <v>0</v>
      </c>
      <c r="G884" s="20"/>
      <c r="H884" s="20"/>
      <c r="J884" s="7"/>
      <c r="N884" s="20"/>
      <c r="R884" s="23"/>
    </row>
    <row r="885" spans="2:18" hidden="1" x14ac:dyDescent="0.15">
      <c r="B885" s="18" t="s">
        <v>108</v>
      </c>
      <c r="F885" s="20">
        <v>0</v>
      </c>
      <c r="G885" s="20"/>
      <c r="H885" s="20"/>
      <c r="J885" s="7"/>
      <c r="N885" s="20"/>
      <c r="R885" s="23"/>
    </row>
    <row r="886" spans="2:18" hidden="1" x14ac:dyDescent="0.15">
      <c r="B886" s="18" t="s">
        <v>109</v>
      </c>
      <c r="F886" s="20">
        <v>0</v>
      </c>
      <c r="G886" s="20"/>
      <c r="H886" s="20"/>
      <c r="J886" s="7"/>
      <c r="N886" s="20"/>
      <c r="R886" s="23"/>
    </row>
    <row r="887" spans="2:18" ht="21" hidden="1" x14ac:dyDescent="0.15">
      <c r="B887" s="18" t="s">
        <v>112</v>
      </c>
      <c r="F887" s="20">
        <v>0</v>
      </c>
      <c r="G887" s="20"/>
      <c r="H887" s="20"/>
      <c r="J887" s="7"/>
      <c r="N887" s="20"/>
      <c r="R887" s="23"/>
    </row>
    <row r="888" spans="2:18" hidden="1" x14ac:dyDescent="0.15">
      <c r="B888" s="18" t="s">
        <v>113</v>
      </c>
      <c r="F888" s="20">
        <v>0</v>
      </c>
      <c r="G888" s="20">
        <v>0</v>
      </c>
      <c r="H888" s="20">
        <v>0</v>
      </c>
      <c r="J888" s="7">
        <v>0</v>
      </c>
      <c r="N888" s="20">
        <v>0</v>
      </c>
      <c r="R888" s="23">
        <v>0</v>
      </c>
    </row>
    <row r="889" spans="2:18" hidden="1" x14ac:dyDescent="0.15">
      <c r="B889" s="18" t="s">
        <v>98</v>
      </c>
      <c r="F889" s="20"/>
      <c r="G889" s="20"/>
      <c r="H889" s="20"/>
      <c r="J889" s="7"/>
      <c r="N889" s="20"/>
      <c r="R889" s="23"/>
    </row>
    <row r="890" spans="2:18" hidden="1" x14ac:dyDescent="0.15">
      <c r="B890" s="18" t="s">
        <v>114</v>
      </c>
      <c r="F890" s="20">
        <v>0</v>
      </c>
      <c r="G890" s="20">
        <v>0</v>
      </c>
      <c r="H890" s="20">
        <v>0</v>
      </c>
      <c r="J890" s="7">
        <v>0</v>
      </c>
      <c r="N890" s="20">
        <v>0</v>
      </c>
      <c r="R890" s="23">
        <v>0</v>
      </c>
    </row>
    <row r="891" spans="2:18" hidden="1" x14ac:dyDescent="0.15">
      <c r="B891" s="18" t="s">
        <v>102</v>
      </c>
      <c r="F891" s="20">
        <v>0</v>
      </c>
      <c r="G891" s="20"/>
      <c r="H891" s="20"/>
      <c r="J891" s="7"/>
      <c r="N891" s="20"/>
      <c r="R891" s="23"/>
    </row>
    <row r="892" spans="2:18" hidden="1" x14ac:dyDescent="0.15">
      <c r="B892" s="18" t="s">
        <v>108</v>
      </c>
      <c r="F892" s="20">
        <v>0</v>
      </c>
      <c r="G892" s="20"/>
      <c r="H892" s="20"/>
      <c r="J892" s="7"/>
      <c r="N892" s="20"/>
      <c r="R892" s="23"/>
    </row>
    <row r="893" spans="2:18" hidden="1" x14ac:dyDescent="0.15">
      <c r="B893" s="18" t="s">
        <v>109</v>
      </c>
      <c r="F893" s="20">
        <v>0</v>
      </c>
      <c r="G893" s="20"/>
      <c r="H893" s="20"/>
      <c r="J893" s="7"/>
      <c r="N893" s="20"/>
      <c r="R893" s="23"/>
    </row>
    <row r="894" spans="2:18" hidden="1" x14ac:dyDescent="0.15">
      <c r="B894" s="18" t="s">
        <v>95</v>
      </c>
      <c r="F894" s="20">
        <v>0</v>
      </c>
      <c r="G894" s="20"/>
      <c r="H894" s="20"/>
      <c r="J894" s="7"/>
      <c r="N894" s="20"/>
      <c r="R894" s="23"/>
    </row>
    <row r="895" spans="2:18" hidden="1" x14ac:dyDescent="0.15">
      <c r="B895" s="18" t="s">
        <v>115</v>
      </c>
      <c r="F895" s="20">
        <v>0</v>
      </c>
      <c r="G895" s="20"/>
      <c r="H895" s="20"/>
      <c r="J895" s="7"/>
      <c r="N895" s="20"/>
      <c r="R895" s="23"/>
    </row>
    <row r="896" spans="2:18" hidden="1" x14ac:dyDescent="0.15">
      <c r="B896" s="18" t="s">
        <v>116</v>
      </c>
      <c r="F896" s="20">
        <v>0</v>
      </c>
      <c r="G896" s="20">
        <v>0</v>
      </c>
      <c r="H896" s="20">
        <v>0</v>
      </c>
      <c r="J896" s="7">
        <v>0</v>
      </c>
      <c r="N896" s="20">
        <v>0</v>
      </c>
      <c r="R896" s="23">
        <v>0</v>
      </c>
    </row>
    <row r="897" spans="2:18" hidden="1" x14ac:dyDescent="0.15">
      <c r="B897" s="18" t="s">
        <v>102</v>
      </c>
      <c r="F897" s="20">
        <v>0</v>
      </c>
      <c r="G897" s="20"/>
      <c r="H897" s="20"/>
      <c r="J897" s="7"/>
      <c r="N897" s="20"/>
      <c r="R897" s="23"/>
    </row>
    <row r="898" spans="2:18" hidden="1" x14ac:dyDescent="0.15">
      <c r="B898" s="18" t="s">
        <v>108</v>
      </c>
      <c r="F898" s="20">
        <v>0</v>
      </c>
      <c r="G898" s="20"/>
      <c r="H898" s="20"/>
      <c r="J898" s="7"/>
      <c r="N898" s="20"/>
      <c r="R898" s="23"/>
    </row>
    <row r="899" spans="2:18" hidden="1" x14ac:dyDescent="0.15">
      <c r="B899" s="18" t="s">
        <v>109</v>
      </c>
      <c r="F899" s="20">
        <v>0</v>
      </c>
      <c r="G899" s="20"/>
      <c r="H899" s="20"/>
      <c r="J899" s="7"/>
      <c r="N899" s="20"/>
      <c r="R899" s="23"/>
    </row>
    <row r="900" spans="2:18" hidden="1" x14ac:dyDescent="0.15">
      <c r="B900" s="18" t="s">
        <v>117</v>
      </c>
      <c r="F900" s="20">
        <v>0</v>
      </c>
      <c r="G900" s="20"/>
      <c r="H900" s="20"/>
      <c r="J900" s="7"/>
      <c r="N900" s="20"/>
      <c r="R900" s="23"/>
    </row>
    <row r="901" spans="2:18" hidden="1" x14ac:dyDescent="0.15">
      <c r="B901" s="18" t="s">
        <v>118</v>
      </c>
      <c r="F901" s="20">
        <v>0</v>
      </c>
      <c r="G901" s="20">
        <v>0</v>
      </c>
      <c r="H901" s="20">
        <v>0</v>
      </c>
      <c r="J901" s="7">
        <v>0</v>
      </c>
      <c r="N901" s="20">
        <v>0</v>
      </c>
      <c r="R901" s="23">
        <v>0</v>
      </c>
    </row>
    <row r="902" spans="2:18" hidden="1" x14ac:dyDescent="0.15">
      <c r="B902" s="18" t="s">
        <v>102</v>
      </c>
      <c r="F902" s="20">
        <v>0</v>
      </c>
      <c r="G902" s="20"/>
      <c r="H902" s="20"/>
      <c r="J902" s="7"/>
      <c r="N902" s="20"/>
      <c r="R902" s="23"/>
    </row>
    <row r="903" spans="2:18" hidden="1" x14ac:dyDescent="0.15">
      <c r="B903" s="18" t="s">
        <v>108</v>
      </c>
      <c r="F903" s="20">
        <v>0</v>
      </c>
      <c r="G903" s="20"/>
      <c r="H903" s="20"/>
      <c r="J903" s="7"/>
      <c r="N903" s="20"/>
      <c r="R903" s="23"/>
    </row>
    <row r="904" spans="2:18" hidden="1" x14ac:dyDescent="0.15">
      <c r="B904" s="18" t="s">
        <v>109</v>
      </c>
      <c r="F904" s="20">
        <v>0</v>
      </c>
      <c r="G904" s="20"/>
      <c r="H904" s="20"/>
      <c r="J904" s="7"/>
      <c r="N904" s="20"/>
      <c r="R904" s="23"/>
    </row>
    <row r="905" spans="2:18" ht="21" hidden="1" x14ac:dyDescent="0.15">
      <c r="B905" s="18" t="s">
        <v>119</v>
      </c>
      <c r="F905" s="20">
        <v>0</v>
      </c>
      <c r="G905" s="20"/>
      <c r="H905" s="20"/>
      <c r="J905" s="7"/>
      <c r="N905" s="20"/>
      <c r="R905" s="23"/>
    </row>
    <row r="906" spans="2:18" hidden="1" x14ac:dyDescent="0.15">
      <c r="B906" s="18" t="s">
        <v>120</v>
      </c>
      <c r="F906" s="20">
        <v>0</v>
      </c>
      <c r="G906" s="20">
        <v>0</v>
      </c>
      <c r="H906" s="20">
        <v>0</v>
      </c>
      <c r="J906" s="7">
        <v>0</v>
      </c>
      <c r="N906" s="20">
        <v>0</v>
      </c>
      <c r="R906" s="23">
        <v>0</v>
      </c>
    </row>
    <row r="907" spans="2:18" hidden="1" x14ac:dyDescent="0.15">
      <c r="B907" s="18" t="s">
        <v>98</v>
      </c>
      <c r="F907" s="20"/>
      <c r="G907" s="20"/>
      <c r="H907" s="20"/>
      <c r="J907" s="7"/>
      <c r="N907" s="20"/>
      <c r="R907" s="23"/>
    </row>
    <row r="908" spans="2:18" hidden="1" x14ac:dyDescent="0.15">
      <c r="B908" s="18" t="s">
        <v>107</v>
      </c>
      <c r="F908" s="20">
        <v>0</v>
      </c>
      <c r="G908" s="20"/>
      <c r="H908" s="20"/>
      <c r="J908" s="7"/>
      <c r="N908" s="20"/>
      <c r="R908" s="23"/>
    </row>
    <row r="909" spans="2:18" hidden="1" x14ac:dyDescent="0.15">
      <c r="B909" s="18" t="s">
        <v>102</v>
      </c>
      <c r="F909" s="20">
        <v>0</v>
      </c>
      <c r="G909" s="20"/>
      <c r="H909" s="20"/>
      <c r="J909" s="7"/>
      <c r="N909" s="20"/>
      <c r="R909" s="23"/>
    </row>
    <row r="910" spans="2:18" hidden="1" x14ac:dyDescent="0.15">
      <c r="B910" s="18" t="s">
        <v>108</v>
      </c>
      <c r="F910" s="20">
        <v>0</v>
      </c>
      <c r="G910" s="20"/>
      <c r="H910" s="20"/>
      <c r="J910" s="7"/>
      <c r="N910" s="20"/>
      <c r="R910" s="23"/>
    </row>
    <row r="911" spans="2:18" hidden="1" x14ac:dyDescent="0.15">
      <c r="B911" s="18" t="s">
        <v>109</v>
      </c>
      <c r="F911" s="20">
        <v>0</v>
      </c>
      <c r="G911" s="20"/>
      <c r="H911" s="20"/>
      <c r="J911" s="7"/>
      <c r="N911" s="20"/>
      <c r="R911" s="23"/>
    </row>
    <row r="912" spans="2:18" hidden="1" x14ac:dyDescent="0.15">
      <c r="B912" s="18" t="s">
        <v>121</v>
      </c>
      <c r="F912" s="20">
        <v>0</v>
      </c>
      <c r="G912" s="20"/>
      <c r="H912" s="20"/>
      <c r="J912" s="7"/>
      <c r="N912" s="20"/>
      <c r="R912" s="23"/>
    </row>
    <row r="913" spans="2:18" hidden="1" x14ac:dyDescent="0.15">
      <c r="B913" s="18" t="s">
        <v>122</v>
      </c>
      <c r="F913" s="20">
        <v>0</v>
      </c>
      <c r="G913" s="20">
        <v>0</v>
      </c>
      <c r="H913" s="20">
        <v>0</v>
      </c>
      <c r="J913" s="7">
        <v>0</v>
      </c>
      <c r="N913" s="20">
        <v>0</v>
      </c>
      <c r="R913" s="23">
        <v>0</v>
      </c>
    </row>
    <row r="914" spans="2:18" hidden="1" x14ac:dyDescent="0.15">
      <c r="B914" s="18" t="s">
        <v>123</v>
      </c>
      <c r="F914" s="20">
        <v>0</v>
      </c>
      <c r="G914" s="20"/>
      <c r="H914" s="20"/>
      <c r="J914" s="7"/>
      <c r="N914" s="20"/>
      <c r="R914" s="23"/>
    </row>
    <row r="915" spans="2:18" hidden="1" x14ac:dyDescent="0.15">
      <c r="B915" s="18" t="s">
        <v>124</v>
      </c>
      <c r="F915" s="20">
        <v>0</v>
      </c>
      <c r="G915" s="20"/>
      <c r="H915" s="20"/>
      <c r="J915" s="7"/>
      <c r="N915" s="20"/>
      <c r="R915" s="23"/>
    </row>
    <row r="916" spans="2:18" hidden="1" x14ac:dyDescent="0.15">
      <c r="B916" s="18" t="s">
        <v>108</v>
      </c>
      <c r="F916" s="20">
        <v>0</v>
      </c>
      <c r="G916" s="20"/>
      <c r="H916" s="20"/>
      <c r="J916" s="7"/>
      <c r="N916" s="20"/>
      <c r="R916" s="23"/>
    </row>
    <row r="917" spans="2:18" hidden="1" x14ac:dyDescent="0.15">
      <c r="B917" s="18" t="s">
        <v>109</v>
      </c>
      <c r="F917" s="20">
        <v>0</v>
      </c>
      <c r="G917" s="20"/>
      <c r="H917" s="20"/>
      <c r="J917" s="7"/>
      <c r="N917" s="20"/>
      <c r="R917" s="23"/>
    </row>
    <row r="918" spans="2:18" hidden="1" x14ac:dyDescent="0.15">
      <c r="B918" s="18" t="s">
        <v>125</v>
      </c>
      <c r="F918" s="20">
        <v>0</v>
      </c>
      <c r="G918" s="20"/>
      <c r="H918" s="20"/>
      <c r="J918" s="7"/>
      <c r="N918" s="20"/>
      <c r="R918" s="23"/>
    </row>
    <row r="919" spans="2:18" hidden="1" x14ac:dyDescent="0.15">
      <c r="B919" s="18" t="s">
        <v>126</v>
      </c>
      <c r="F919" s="20">
        <v>0</v>
      </c>
      <c r="G919" s="20">
        <v>0</v>
      </c>
      <c r="H919" s="20">
        <v>0</v>
      </c>
      <c r="J919" s="7">
        <v>0</v>
      </c>
      <c r="N919" s="20">
        <v>0</v>
      </c>
      <c r="R919" s="23">
        <v>0</v>
      </c>
    </row>
    <row r="920" spans="2:18" hidden="1" x14ac:dyDescent="0.15">
      <c r="B920" s="18" t="s">
        <v>108</v>
      </c>
      <c r="F920" s="20">
        <v>0</v>
      </c>
      <c r="G920" s="20"/>
      <c r="H920" s="20"/>
      <c r="J920" s="7"/>
      <c r="N920" s="20"/>
      <c r="R920" s="23"/>
    </row>
    <row r="921" spans="2:18" hidden="1" x14ac:dyDescent="0.15">
      <c r="B921" s="18" t="s">
        <v>109</v>
      </c>
      <c r="F921" s="20">
        <v>0</v>
      </c>
      <c r="G921" s="20"/>
      <c r="H921" s="20"/>
      <c r="J921" s="7"/>
      <c r="N921" s="20"/>
      <c r="R921" s="23"/>
    </row>
    <row r="922" spans="2:18" hidden="1" x14ac:dyDescent="0.15">
      <c r="B922" s="18" t="s">
        <v>127</v>
      </c>
      <c r="F922" s="20">
        <v>0</v>
      </c>
      <c r="G922" s="20"/>
      <c r="H922" s="20"/>
      <c r="J922" s="7"/>
      <c r="N922" s="20"/>
      <c r="R922" s="23"/>
    </row>
    <row r="923" spans="2:18" hidden="1" x14ac:dyDescent="0.15">
      <c r="B923" s="18" t="s">
        <v>128</v>
      </c>
      <c r="F923" s="20">
        <v>0</v>
      </c>
      <c r="G923" s="20">
        <v>0</v>
      </c>
      <c r="H923" s="20">
        <v>0</v>
      </c>
      <c r="J923" s="7">
        <v>0</v>
      </c>
      <c r="N923" s="20">
        <v>0</v>
      </c>
      <c r="R923" s="23">
        <v>0</v>
      </c>
    </row>
    <row r="924" spans="2:18" hidden="1" x14ac:dyDescent="0.15">
      <c r="B924" s="18" t="s">
        <v>102</v>
      </c>
      <c r="F924" s="20">
        <v>0</v>
      </c>
      <c r="G924" s="20"/>
      <c r="H924" s="20"/>
      <c r="J924" s="7"/>
      <c r="N924" s="20"/>
      <c r="R924" s="23"/>
    </row>
    <row r="925" spans="2:18" hidden="1" x14ac:dyDescent="0.15">
      <c r="B925" s="18" t="s">
        <v>108</v>
      </c>
      <c r="F925" s="20">
        <v>0</v>
      </c>
      <c r="G925" s="20"/>
      <c r="H925" s="20"/>
      <c r="J925" s="7"/>
      <c r="N925" s="20"/>
      <c r="R925" s="23"/>
    </row>
    <row r="926" spans="2:18" hidden="1" x14ac:dyDescent="0.15">
      <c r="B926" s="18" t="s">
        <v>109</v>
      </c>
      <c r="F926" s="20">
        <v>0</v>
      </c>
      <c r="G926" s="20"/>
      <c r="H926" s="20"/>
      <c r="J926" s="7"/>
      <c r="N926" s="20"/>
      <c r="R926" s="23"/>
    </row>
    <row r="927" spans="2:18" hidden="1" x14ac:dyDescent="0.15">
      <c r="B927" s="18" t="s">
        <v>129</v>
      </c>
      <c r="F927" s="20">
        <v>0</v>
      </c>
      <c r="G927" s="20"/>
      <c r="H927" s="20"/>
      <c r="J927" s="7"/>
      <c r="N927" s="20"/>
      <c r="R927" s="23"/>
    </row>
    <row r="928" spans="2:18" ht="21" hidden="1" x14ac:dyDescent="0.15">
      <c r="B928" s="18" t="s">
        <v>130</v>
      </c>
      <c r="F928" s="20">
        <v>0</v>
      </c>
      <c r="G928" s="20">
        <v>0</v>
      </c>
      <c r="H928" s="20">
        <v>0</v>
      </c>
      <c r="J928" s="7">
        <v>0</v>
      </c>
      <c r="N928" s="20">
        <v>0</v>
      </c>
      <c r="R928" s="23">
        <v>0</v>
      </c>
    </row>
    <row r="929" spans="2:18" hidden="1" x14ac:dyDescent="0.15">
      <c r="B929" s="18" t="s">
        <v>102</v>
      </c>
      <c r="F929" s="20">
        <v>0</v>
      </c>
      <c r="G929" s="20"/>
      <c r="H929" s="20"/>
      <c r="J929" s="7"/>
      <c r="N929" s="20"/>
      <c r="R929" s="23"/>
    </row>
    <row r="930" spans="2:18" x14ac:dyDescent="0.15">
      <c r="B930" s="18" t="s">
        <v>197</v>
      </c>
      <c r="C930" s="19"/>
      <c r="F930" s="20">
        <v>1213.08</v>
      </c>
      <c r="G930" s="20">
        <v>0</v>
      </c>
      <c r="H930" s="20">
        <v>0</v>
      </c>
      <c r="J930" s="7">
        <v>0</v>
      </c>
      <c r="N930" s="20">
        <v>0</v>
      </c>
      <c r="R930" s="23">
        <v>0</v>
      </c>
    </row>
    <row r="931" spans="2:18" ht="21" hidden="1" x14ac:dyDescent="0.15">
      <c r="B931" s="18" t="s">
        <v>132</v>
      </c>
      <c r="F931" s="20">
        <v>0</v>
      </c>
      <c r="G931" s="20"/>
      <c r="H931" s="20"/>
      <c r="J931" s="7"/>
      <c r="N931" s="20"/>
      <c r="R931" s="23"/>
    </row>
    <row r="932" spans="2:18" hidden="1" x14ac:dyDescent="0.15">
      <c r="B932" s="18" t="s">
        <v>133</v>
      </c>
      <c r="F932" s="20">
        <v>0</v>
      </c>
      <c r="G932" s="20"/>
      <c r="H932" s="20"/>
      <c r="J932" s="7"/>
      <c r="N932" s="20"/>
      <c r="R932" s="23"/>
    </row>
    <row r="933" spans="2:18" hidden="1" x14ac:dyDescent="0.15">
      <c r="B933" s="18" t="s">
        <v>134</v>
      </c>
      <c r="F933" s="20">
        <v>0</v>
      </c>
      <c r="G933" s="20"/>
      <c r="H933" s="20"/>
      <c r="J933" s="7"/>
      <c r="N933" s="20"/>
      <c r="R933" s="23"/>
    </row>
    <row r="934" spans="2:18" ht="21" hidden="1" x14ac:dyDescent="0.15">
      <c r="B934" s="18" t="s">
        <v>39</v>
      </c>
      <c r="F934" s="20">
        <v>0</v>
      </c>
      <c r="G934" s="20"/>
      <c r="H934" s="20"/>
      <c r="J934" s="7"/>
      <c r="N934" s="20">
        <v>0</v>
      </c>
      <c r="R934" s="23"/>
    </row>
    <row r="935" spans="2:18" hidden="1" x14ac:dyDescent="0.15">
      <c r="B935" s="18" t="s">
        <v>157</v>
      </c>
      <c r="C935" s="19"/>
      <c r="F935" s="20">
        <v>16.29</v>
      </c>
      <c r="G935" s="20"/>
      <c r="H935" s="20"/>
      <c r="J935" s="7"/>
      <c r="N935" s="20">
        <v>16.29</v>
      </c>
      <c r="R935" s="23"/>
    </row>
    <row r="936" spans="2:18" hidden="1" x14ac:dyDescent="0.15">
      <c r="B936" s="18" t="s">
        <v>136</v>
      </c>
      <c r="F936" s="20">
        <v>0</v>
      </c>
      <c r="G936" s="20"/>
      <c r="H936" s="20"/>
      <c r="J936" s="7"/>
      <c r="N936" s="20"/>
      <c r="R936" s="23"/>
    </row>
    <row r="937" spans="2:18" hidden="1" x14ac:dyDescent="0.15">
      <c r="B937" s="18" t="s">
        <v>137</v>
      </c>
      <c r="F937" s="20">
        <v>0</v>
      </c>
      <c r="G937" s="20"/>
      <c r="H937" s="20"/>
      <c r="J937" s="7"/>
      <c r="N937" s="20"/>
      <c r="R937" s="23"/>
    </row>
    <row r="938" spans="2:18" hidden="1" x14ac:dyDescent="0.15">
      <c r="B938" s="18" t="s">
        <v>138</v>
      </c>
      <c r="F938" s="20">
        <v>0</v>
      </c>
      <c r="G938" s="20"/>
      <c r="H938" s="20"/>
      <c r="J938" s="7"/>
      <c r="N938" s="20"/>
      <c r="R938" s="23"/>
    </row>
    <row r="939" spans="2:18" hidden="1" x14ac:dyDescent="0.15">
      <c r="B939" s="18" t="s">
        <v>139</v>
      </c>
      <c r="F939" s="20"/>
      <c r="G939" s="20"/>
      <c r="H939" s="20"/>
      <c r="J939" s="7">
        <v>0</v>
      </c>
      <c r="N939" s="20"/>
      <c r="R939" s="23"/>
    </row>
    <row r="940" spans="2:18" hidden="1" x14ac:dyDescent="0.15">
      <c r="B940" s="18" t="s">
        <v>140</v>
      </c>
      <c r="F940" s="20"/>
      <c r="G940" s="20"/>
      <c r="H940" s="20"/>
      <c r="J940" s="7">
        <v>0</v>
      </c>
      <c r="N940" s="20"/>
      <c r="R940" s="23"/>
    </row>
    <row r="941" spans="2:18" hidden="1" x14ac:dyDescent="0.15">
      <c r="B941" s="18" t="s">
        <v>141</v>
      </c>
      <c r="F941" s="20"/>
      <c r="G941" s="20"/>
      <c r="H941" s="20"/>
      <c r="J941" s="7">
        <v>0</v>
      </c>
      <c r="N941" s="20"/>
      <c r="R941" s="23"/>
    </row>
    <row r="943" spans="2:18" x14ac:dyDescent="0.15">
      <c r="B943" s="18" t="s">
        <v>198</v>
      </c>
      <c r="C943" s="50"/>
      <c r="F943" s="51">
        <v>19295.61</v>
      </c>
      <c r="G943" s="51">
        <v>4358.5</v>
      </c>
      <c r="H943" s="21">
        <v>144.25</v>
      </c>
      <c r="I943" s="47"/>
      <c r="J943" s="22">
        <v>262.88490000000002</v>
      </c>
      <c r="N943" s="51">
        <v>14792.86</v>
      </c>
      <c r="R943" s="52">
        <v>0</v>
      </c>
    </row>
    <row r="944" spans="2:18" x14ac:dyDescent="0.15">
      <c r="C944" s="50"/>
      <c r="F944" s="51"/>
      <c r="G944" s="51"/>
      <c r="H944" s="20">
        <v>7.53</v>
      </c>
      <c r="I944" s="47"/>
      <c r="J944" s="7">
        <v>0.58479999999999999</v>
      </c>
      <c r="N944" s="51"/>
      <c r="R944" s="52"/>
    </row>
    <row r="945" spans="2:18" hidden="1" x14ac:dyDescent="0.15">
      <c r="B945" s="18" t="s">
        <v>87</v>
      </c>
      <c r="F945" s="20">
        <v>0</v>
      </c>
      <c r="G945" s="20">
        <v>0</v>
      </c>
      <c r="H945" s="20">
        <v>0</v>
      </c>
      <c r="J945" s="7">
        <v>0</v>
      </c>
      <c r="N945" s="20">
        <v>0</v>
      </c>
      <c r="R945" s="23">
        <v>0</v>
      </c>
    </row>
    <row r="946" spans="2:18" hidden="1" x14ac:dyDescent="0.15">
      <c r="B946" s="18" t="s">
        <v>88</v>
      </c>
      <c r="F946" s="20">
        <v>0</v>
      </c>
      <c r="G946" s="20"/>
      <c r="H946" s="20"/>
      <c r="J946" s="7"/>
      <c r="N946" s="20"/>
      <c r="R946" s="23"/>
    </row>
    <row r="947" spans="2:18" hidden="1" x14ac:dyDescent="0.15">
      <c r="B947" s="18" t="s">
        <v>89</v>
      </c>
      <c r="F947" s="20">
        <v>0</v>
      </c>
      <c r="G947" s="20"/>
      <c r="H947" s="20"/>
      <c r="J947" s="7"/>
      <c r="N947" s="20"/>
      <c r="R947" s="23"/>
    </row>
    <row r="948" spans="2:18" hidden="1" x14ac:dyDescent="0.15">
      <c r="B948" s="18" t="s">
        <v>90</v>
      </c>
      <c r="F948" s="20">
        <v>0</v>
      </c>
      <c r="G948" s="20"/>
      <c r="H948" s="20"/>
      <c r="J948" s="7"/>
      <c r="N948" s="20"/>
      <c r="R948" s="23"/>
    </row>
    <row r="949" spans="2:18" hidden="1" x14ac:dyDescent="0.15">
      <c r="B949" s="18" t="s">
        <v>91</v>
      </c>
      <c r="F949" s="20">
        <v>0</v>
      </c>
      <c r="G949" s="20"/>
      <c r="H949" s="20"/>
      <c r="J949" s="7"/>
      <c r="N949" s="20"/>
      <c r="R949" s="23"/>
    </row>
    <row r="950" spans="2:18" hidden="1" x14ac:dyDescent="0.15">
      <c r="B950" s="18" t="s">
        <v>92</v>
      </c>
      <c r="F950" s="20">
        <v>0</v>
      </c>
      <c r="G950" s="20"/>
      <c r="H950" s="20"/>
      <c r="J950" s="7"/>
      <c r="N950" s="20"/>
      <c r="R950" s="23"/>
    </row>
    <row r="951" spans="2:18" hidden="1" x14ac:dyDescent="0.15">
      <c r="B951" s="18" t="s">
        <v>93</v>
      </c>
      <c r="F951" s="20">
        <v>0</v>
      </c>
      <c r="G951" s="20"/>
      <c r="H951" s="20"/>
      <c r="J951" s="7"/>
      <c r="N951" s="20"/>
      <c r="R951" s="23"/>
    </row>
    <row r="952" spans="2:18" hidden="1" x14ac:dyDescent="0.15">
      <c r="B952" s="18" t="s">
        <v>94</v>
      </c>
      <c r="F952" s="20">
        <v>0</v>
      </c>
      <c r="G952" s="20"/>
      <c r="H952" s="20"/>
      <c r="J952" s="7"/>
      <c r="N952" s="20"/>
      <c r="R952" s="23"/>
    </row>
    <row r="953" spans="2:18" hidden="1" x14ac:dyDescent="0.15">
      <c r="B953" s="18" t="s">
        <v>95</v>
      </c>
      <c r="F953" s="20">
        <v>0</v>
      </c>
      <c r="G953" s="20"/>
      <c r="H953" s="20"/>
      <c r="J953" s="7"/>
      <c r="N953" s="20"/>
      <c r="R953" s="23"/>
    </row>
    <row r="954" spans="2:18" hidden="1" x14ac:dyDescent="0.15">
      <c r="B954" s="18" t="s">
        <v>96</v>
      </c>
      <c r="F954" s="20">
        <v>0</v>
      </c>
      <c r="G954" s="20"/>
      <c r="H954" s="20"/>
      <c r="J954" s="7"/>
      <c r="N954" s="20"/>
      <c r="R954" s="23"/>
    </row>
    <row r="955" spans="2:18" x14ac:dyDescent="0.15">
      <c r="B955" s="18" t="s">
        <v>97</v>
      </c>
      <c r="C955" s="50"/>
      <c r="F955" s="51">
        <v>1056.93</v>
      </c>
      <c r="G955" s="51">
        <v>639.20000000000005</v>
      </c>
      <c r="H955" s="21">
        <v>144.25</v>
      </c>
      <c r="I955" s="47"/>
      <c r="J955" s="22">
        <v>58.725299999999997</v>
      </c>
      <c r="N955" s="51">
        <v>273.48</v>
      </c>
      <c r="R955" s="52">
        <v>0</v>
      </c>
    </row>
    <row r="956" spans="2:18" x14ac:dyDescent="0.15">
      <c r="C956" s="50"/>
      <c r="F956" s="51"/>
      <c r="G956" s="51"/>
      <c r="H956" s="20">
        <v>7.53</v>
      </c>
      <c r="I956" s="47"/>
      <c r="J956" s="7">
        <v>0.58479999999999999</v>
      </c>
      <c r="N956" s="51"/>
      <c r="R956" s="52"/>
    </row>
    <row r="957" spans="2:18" hidden="1" x14ac:dyDescent="0.15">
      <c r="B957" s="18" t="s">
        <v>98</v>
      </c>
      <c r="F957" s="20"/>
      <c r="G957" s="20"/>
      <c r="H957" s="20"/>
      <c r="J957" s="7"/>
      <c r="N957" s="20"/>
      <c r="R957" s="23"/>
    </row>
    <row r="958" spans="2:18" hidden="1" x14ac:dyDescent="0.15">
      <c r="B958" s="18" t="s">
        <v>99</v>
      </c>
      <c r="F958" s="20"/>
      <c r="G958" s="20">
        <v>0</v>
      </c>
      <c r="H958" s="20"/>
      <c r="J958" s="7"/>
      <c r="N958" s="20"/>
      <c r="R958" s="23"/>
    </row>
    <row r="959" spans="2:18" hidden="1" x14ac:dyDescent="0.15">
      <c r="B959" s="18" t="s">
        <v>100</v>
      </c>
      <c r="F959" s="20">
        <v>0</v>
      </c>
      <c r="G959" s="20"/>
      <c r="H959" s="20"/>
      <c r="J959" s="7"/>
      <c r="N959" s="20"/>
      <c r="R959" s="23"/>
    </row>
    <row r="960" spans="2:18" ht="21" hidden="1" x14ac:dyDescent="0.15">
      <c r="B960" s="18" t="s">
        <v>101</v>
      </c>
      <c r="F960" s="20">
        <v>0</v>
      </c>
      <c r="G960" s="20"/>
      <c r="H960" s="20"/>
      <c r="J960" s="7"/>
      <c r="N960" s="20"/>
      <c r="R960" s="23"/>
    </row>
    <row r="961" spans="2:18" hidden="1" x14ac:dyDescent="0.15">
      <c r="B961" s="18" t="s">
        <v>102</v>
      </c>
      <c r="F961" s="20">
        <v>0</v>
      </c>
      <c r="G961" s="20"/>
      <c r="H961" s="20"/>
      <c r="J961" s="7"/>
      <c r="N961" s="20"/>
      <c r="R961" s="23"/>
    </row>
    <row r="962" spans="2:18" ht="21" x14ac:dyDescent="0.15">
      <c r="B962" s="18" t="s">
        <v>103</v>
      </c>
      <c r="C962" s="19"/>
      <c r="F962" s="20">
        <v>640.65</v>
      </c>
      <c r="G962" s="20"/>
      <c r="H962" s="20"/>
      <c r="J962" s="7"/>
      <c r="N962" s="20"/>
      <c r="R962" s="23"/>
    </row>
    <row r="963" spans="2:18" ht="21" x14ac:dyDescent="0.15">
      <c r="B963" s="18" t="s">
        <v>104</v>
      </c>
      <c r="C963" s="19"/>
      <c r="F963" s="20">
        <v>418.85</v>
      </c>
      <c r="G963" s="20"/>
      <c r="H963" s="20"/>
      <c r="J963" s="7"/>
      <c r="N963" s="20"/>
      <c r="R963" s="23"/>
    </row>
    <row r="964" spans="2:18" hidden="1" x14ac:dyDescent="0.15">
      <c r="B964" s="18" t="s">
        <v>95</v>
      </c>
      <c r="F964" s="20">
        <v>0</v>
      </c>
      <c r="G964" s="20"/>
      <c r="H964" s="20"/>
      <c r="J964" s="7"/>
      <c r="N964" s="20"/>
      <c r="R964" s="23"/>
    </row>
    <row r="965" spans="2:18" x14ac:dyDescent="0.15">
      <c r="B965" s="18" t="s">
        <v>105</v>
      </c>
      <c r="C965" s="19"/>
      <c r="F965" s="20">
        <v>2116.4299999999998</v>
      </c>
      <c r="G965" s="20"/>
      <c r="H965" s="20"/>
      <c r="J965" s="7"/>
      <c r="N965" s="20"/>
      <c r="R965" s="23"/>
    </row>
    <row r="966" spans="2:18" x14ac:dyDescent="0.15">
      <c r="B966" s="18" t="s">
        <v>106</v>
      </c>
      <c r="C966" s="19"/>
      <c r="F966" s="20">
        <v>14519.38</v>
      </c>
      <c r="G966" s="20">
        <v>0</v>
      </c>
      <c r="H966" s="20">
        <v>0</v>
      </c>
      <c r="J966" s="7">
        <v>0</v>
      </c>
      <c r="N966" s="20">
        <v>14519.38</v>
      </c>
      <c r="R966" s="23">
        <v>0</v>
      </c>
    </row>
    <row r="967" spans="2:18" hidden="1" x14ac:dyDescent="0.15">
      <c r="B967" s="18" t="s">
        <v>98</v>
      </c>
      <c r="F967" s="20"/>
      <c r="G967" s="20"/>
      <c r="H967" s="20"/>
      <c r="J967" s="7"/>
      <c r="N967" s="20"/>
      <c r="R967" s="23"/>
    </row>
    <row r="968" spans="2:18" hidden="1" x14ac:dyDescent="0.15">
      <c r="B968" s="18" t="s">
        <v>107</v>
      </c>
      <c r="F968" s="20">
        <v>0</v>
      </c>
      <c r="G968" s="20"/>
      <c r="H968" s="20"/>
      <c r="J968" s="7"/>
      <c r="N968" s="20"/>
      <c r="R968" s="23"/>
    </row>
    <row r="969" spans="2:18" hidden="1" x14ac:dyDescent="0.15">
      <c r="B969" s="18" t="s">
        <v>102</v>
      </c>
      <c r="F969" s="20">
        <v>0</v>
      </c>
      <c r="G969" s="20"/>
      <c r="H969" s="20"/>
      <c r="J969" s="7"/>
      <c r="N969" s="20"/>
      <c r="R969" s="23"/>
    </row>
    <row r="970" spans="2:18" hidden="1" x14ac:dyDescent="0.15">
      <c r="B970" s="18" t="s">
        <v>108</v>
      </c>
      <c r="F970" s="20">
        <v>0</v>
      </c>
      <c r="G970" s="20"/>
      <c r="H970" s="20"/>
      <c r="J970" s="7"/>
      <c r="N970" s="20"/>
      <c r="R970" s="23"/>
    </row>
    <row r="971" spans="2:18" hidden="1" x14ac:dyDescent="0.15">
      <c r="B971" s="18" t="s">
        <v>109</v>
      </c>
      <c r="F971" s="20">
        <v>0</v>
      </c>
      <c r="G971" s="20"/>
      <c r="H971" s="20"/>
      <c r="J971" s="7"/>
      <c r="N971" s="20"/>
      <c r="R971" s="23"/>
    </row>
    <row r="972" spans="2:18" ht="21" x14ac:dyDescent="0.15">
      <c r="B972" s="18" t="s">
        <v>110</v>
      </c>
      <c r="C972" s="19"/>
      <c r="F972" s="20">
        <v>14519.38</v>
      </c>
      <c r="G972" s="20"/>
      <c r="H972" s="20"/>
      <c r="J972" s="7"/>
      <c r="N972" s="20"/>
      <c r="R972" s="23"/>
    </row>
    <row r="973" spans="2:18" hidden="1" x14ac:dyDescent="0.15">
      <c r="B973" s="18" t="s">
        <v>111</v>
      </c>
      <c r="F973" s="20">
        <v>0</v>
      </c>
      <c r="G973" s="20">
        <v>0</v>
      </c>
      <c r="H973" s="20">
        <v>0</v>
      </c>
      <c r="J973" s="7">
        <v>0</v>
      </c>
      <c r="N973" s="20">
        <v>0</v>
      </c>
      <c r="R973" s="23">
        <v>0</v>
      </c>
    </row>
    <row r="974" spans="2:18" hidden="1" x14ac:dyDescent="0.15">
      <c r="B974" s="18" t="s">
        <v>102</v>
      </c>
      <c r="F974" s="20">
        <v>0</v>
      </c>
      <c r="G974" s="20"/>
      <c r="H974" s="20"/>
      <c r="J974" s="7"/>
      <c r="N974" s="20"/>
      <c r="R974" s="23"/>
    </row>
    <row r="975" spans="2:18" hidden="1" x14ac:dyDescent="0.15">
      <c r="B975" s="18" t="s">
        <v>108</v>
      </c>
      <c r="F975" s="20">
        <v>0</v>
      </c>
      <c r="G975" s="20"/>
      <c r="H975" s="20"/>
      <c r="J975" s="7"/>
      <c r="N975" s="20"/>
      <c r="R975" s="23"/>
    </row>
    <row r="976" spans="2:18" hidden="1" x14ac:dyDescent="0.15">
      <c r="B976" s="18" t="s">
        <v>109</v>
      </c>
      <c r="F976" s="20">
        <v>0</v>
      </c>
      <c r="G976" s="20"/>
      <c r="H976" s="20"/>
      <c r="J976" s="7"/>
      <c r="N976" s="20"/>
      <c r="R976" s="23"/>
    </row>
    <row r="977" spans="2:18" ht="21" hidden="1" x14ac:dyDescent="0.15">
      <c r="B977" s="18" t="s">
        <v>112</v>
      </c>
      <c r="F977" s="20">
        <v>0</v>
      </c>
      <c r="G977" s="20"/>
      <c r="H977" s="20"/>
      <c r="J977" s="7"/>
      <c r="N977" s="20"/>
      <c r="R977" s="23"/>
    </row>
    <row r="978" spans="2:18" hidden="1" x14ac:dyDescent="0.15">
      <c r="B978" s="18" t="s">
        <v>113</v>
      </c>
      <c r="F978" s="20">
        <v>0</v>
      </c>
      <c r="G978" s="20">
        <v>0</v>
      </c>
      <c r="H978" s="20">
        <v>0</v>
      </c>
      <c r="J978" s="7">
        <v>0</v>
      </c>
      <c r="N978" s="20">
        <v>0</v>
      </c>
      <c r="R978" s="23">
        <v>0</v>
      </c>
    </row>
    <row r="979" spans="2:18" hidden="1" x14ac:dyDescent="0.15">
      <c r="B979" s="18" t="s">
        <v>98</v>
      </c>
      <c r="F979" s="20"/>
      <c r="G979" s="20"/>
      <c r="H979" s="20"/>
      <c r="J979" s="7"/>
      <c r="N979" s="20"/>
      <c r="R979" s="23"/>
    </row>
    <row r="980" spans="2:18" hidden="1" x14ac:dyDescent="0.15">
      <c r="B980" s="18" t="s">
        <v>114</v>
      </c>
      <c r="F980" s="20">
        <v>0</v>
      </c>
      <c r="G980" s="20">
        <v>0</v>
      </c>
      <c r="H980" s="20">
        <v>0</v>
      </c>
      <c r="J980" s="7">
        <v>0</v>
      </c>
      <c r="N980" s="20">
        <v>0</v>
      </c>
      <c r="R980" s="23">
        <v>0</v>
      </c>
    </row>
    <row r="981" spans="2:18" hidden="1" x14ac:dyDescent="0.15">
      <c r="B981" s="18" t="s">
        <v>102</v>
      </c>
      <c r="F981" s="20">
        <v>0</v>
      </c>
      <c r="G981" s="20"/>
      <c r="H981" s="20"/>
      <c r="J981" s="7"/>
      <c r="N981" s="20"/>
      <c r="R981" s="23"/>
    </row>
    <row r="982" spans="2:18" hidden="1" x14ac:dyDescent="0.15">
      <c r="B982" s="18" t="s">
        <v>108</v>
      </c>
      <c r="F982" s="20">
        <v>0</v>
      </c>
      <c r="G982" s="20"/>
      <c r="H982" s="20"/>
      <c r="J982" s="7"/>
      <c r="N982" s="20"/>
      <c r="R982" s="23"/>
    </row>
    <row r="983" spans="2:18" hidden="1" x14ac:dyDescent="0.15">
      <c r="B983" s="18" t="s">
        <v>109</v>
      </c>
      <c r="F983" s="20">
        <v>0</v>
      </c>
      <c r="G983" s="20"/>
      <c r="H983" s="20"/>
      <c r="J983" s="7"/>
      <c r="N983" s="20"/>
      <c r="R983" s="23"/>
    </row>
    <row r="984" spans="2:18" hidden="1" x14ac:dyDescent="0.15">
      <c r="B984" s="18" t="s">
        <v>95</v>
      </c>
      <c r="F984" s="20">
        <v>0</v>
      </c>
      <c r="G984" s="20"/>
      <c r="H984" s="20"/>
      <c r="J984" s="7"/>
      <c r="N984" s="20"/>
      <c r="R984" s="23"/>
    </row>
    <row r="985" spans="2:18" hidden="1" x14ac:dyDescent="0.15">
      <c r="B985" s="18" t="s">
        <v>115</v>
      </c>
      <c r="F985" s="20">
        <v>0</v>
      </c>
      <c r="G985" s="20"/>
      <c r="H985" s="20"/>
      <c r="J985" s="7"/>
      <c r="N985" s="20"/>
      <c r="R985" s="23"/>
    </row>
    <row r="986" spans="2:18" hidden="1" x14ac:dyDescent="0.15">
      <c r="B986" s="18" t="s">
        <v>116</v>
      </c>
      <c r="F986" s="20">
        <v>0</v>
      </c>
      <c r="G986" s="20">
        <v>0</v>
      </c>
      <c r="H986" s="20">
        <v>0</v>
      </c>
      <c r="J986" s="7">
        <v>0</v>
      </c>
      <c r="N986" s="20">
        <v>0</v>
      </c>
      <c r="R986" s="23">
        <v>0</v>
      </c>
    </row>
    <row r="987" spans="2:18" hidden="1" x14ac:dyDescent="0.15">
      <c r="B987" s="18" t="s">
        <v>102</v>
      </c>
      <c r="F987" s="20">
        <v>0</v>
      </c>
      <c r="G987" s="20"/>
      <c r="H987" s="20"/>
      <c r="J987" s="7"/>
      <c r="N987" s="20"/>
      <c r="R987" s="23"/>
    </row>
    <row r="988" spans="2:18" hidden="1" x14ac:dyDescent="0.15">
      <c r="B988" s="18" t="s">
        <v>108</v>
      </c>
      <c r="F988" s="20">
        <v>0</v>
      </c>
      <c r="G988" s="20"/>
      <c r="H988" s="20"/>
      <c r="J988" s="7"/>
      <c r="N988" s="20"/>
      <c r="R988" s="23"/>
    </row>
    <row r="989" spans="2:18" hidden="1" x14ac:dyDescent="0.15">
      <c r="B989" s="18" t="s">
        <v>109</v>
      </c>
      <c r="F989" s="20">
        <v>0</v>
      </c>
      <c r="G989" s="20"/>
      <c r="H989" s="20"/>
      <c r="J989" s="7"/>
      <c r="N989" s="20"/>
      <c r="R989" s="23"/>
    </row>
    <row r="990" spans="2:18" hidden="1" x14ac:dyDescent="0.15">
      <c r="B990" s="18" t="s">
        <v>117</v>
      </c>
      <c r="F990" s="20">
        <v>0</v>
      </c>
      <c r="G990" s="20"/>
      <c r="H990" s="20"/>
      <c r="J990" s="7"/>
      <c r="N990" s="20"/>
      <c r="R990" s="23"/>
    </row>
    <row r="991" spans="2:18" hidden="1" x14ac:dyDescent="0.15">
      <c r="B991" s="18" t="s">
        <v>118</v>
      </c>
      <c r="F991" s="20">
        <v>0</v>
      </c>
      <c r="G991" s="20">
        <v>0</v>
      </c>
      <c r="H991" s="20">
        <v>0</v>
      </c>
      <c r="J991" s="7">
        <v>0</v>
      </c>
      <c r="N991" s="20">
        <v>0</v>
      </c>
      <c r="R991" s="23">
        <v>0</v>
      </c>
    </row>
    <row r="992" spans="2:18" hidden="1" x14ac:dyDescent="0.15">
      <c r="B992" s="18" t="s">
        <v>102</v>
      </c>
      <c r="F992" s="20">
        <v>0</v>
      </c>
      <c r="G992" s="20"/>
      <c r="H992" s="20"/>
      <c r="J992" s="7"/>
      <c r="N992" s="20"/>
      <c r="R992" s="23"/>
    </row>
    <row r="993" spans="2:18" hidden="1" x14ac:dyDescent="0.15">
      <c r="B993" s="18" t="s">
        <v>108</v>
      </c>
      <c r="F993" s="20">
        <v>0</v>
      </c>
      <c r="G993" s="20"/>
      <c r="H993" s="20"/>
      <c r="J993" s="7"/>
      <c r="N993" s="20"/>
      <c r="R993" s="23"/>
    </row>
    <row r="994" spans="2:18" hidden="1" x14ac:dyDescent="0.15">
      <c r="B994" s="18" t="s">
        <v>109</v>
      </c>
      <c r="F994" s="20">
        <v>0</v>
      </c>
      <c r="G994" s="20"/>
      <c r="H994" s="20"/>
      <c r="J994" s="7"/>
      <c r="N994" s="20"/>
      <c r="R994" s="23"/>
    </row>
    <row r="995" spans="2:18" ht="21" hidden="1" x14ac:dyDescent="0.15">
      <c r="B995" s="18" t="s">
        <v>119</v>
      </c>
      <c r="F995" s="20">
        <v>0</v>
      </c>
      <c r="G995" s="20"/>
      <c r="H995" s="20"/>
      <c r="J995" s="7"/>
      <c r="N995" s="20"/>
      <c r="R995" s="23"/>
    </row>
    <row r="996" spans="2:18" hidden="1" x14ac:dyDescent="0.15">
      <c r="B996" s="18" t="s">
        <v>120</v>
      </c>
      <c r="F996" s="20">
        <v>0</v>
      </c>
      <c r="G996" s="20">
        <v>0</v>
      </c>
      <c r="H996" s="20">
        <v>0</v>
      </c>
      <c r="J996" s="7">
        <v>0</v>
      </c>
      <c r="N996" s="20">
        <v>0</v>
      </c>
      <c r="R996" s="23">
        <v>0</v>
      </c>
    </row>
    <row r="997" spans="2:18" hidden="1" x14ac:dyDescent="0.15">
      <c r="B997" s="18" t="s">
        <v>98</v>
      </c>
      <c r="F997" s="20"/>
      <c r="G997" s="20"/>
      <c r="H997" s="20"/>
      <c r="J997" s="7"/>
      <c r="N997" s="20"/>
      <c r="R997" s="23"/>
    </row>
    <row r="998" spans="2:18" hidden="1" x14ac:dyDescent="0.15">
      <c r="B998" s="18" t="s">
        <v>107</v>
      </c>
      <c r="F998" s="20">
        <v>0</v>
      </c>
      <c r="G998" s="20"/>
      <c r="H998" s="20"/>
      <c r="J998" s="7"/>
      <c r="N998" s="20"/>
      <c r="R998" s="23"/>
    </row>
    <row r="999" spans="2:18" hidden="1" x14ac:dyDescent="0.15">
      <c r="B999" s="18" t="s">
        <v>102</v>
      </c>
      <c r="F999" s="20">
        <v>0</v>
      </c>
      <c r="G999" s="20"/>
      <c r="H999" s="20"/>
      <c r="J999" s="7"/>
      <c r="N999" s="20"/>
      <c r="R999" s="23"/>
    </row>
    <row r="1000" spans="2:18" hidden="1" x14ac:dyDescent="0.15">
      <c r="B1000" s="18" t="s">
        <v>108</v>
      </c>
      <c r="F1000" s="20">
        <v>0</v>
      </c>
      <c r="G1000" s="20"/>
      <c r="H1000" s="20"/>
      <c r="J1000" s="7"/>
      <c r="N1000" s="20"/>
      <c r="R1000" s="23"/>
    </row>
    <row r="1001" spans="2:18" hidden="1" x14ac:dyDescent="0.15">
      <c r="B1001" s="18" t="s">
        <v>109</v>
      </c>
      <c r="F1001" s="20">
        <v>0</v>
      </c>
      <c r="G1001" s="20"/>
      <c r="H1001" s="20"/>
      <c r="J1001" s="7"/>
      <c r="N1001" s="20"/>
      <c r="R1001" s="23"/>
    </row>
    <row r="1002" spans="2:18" hidden="1" x14ac:dyDescent="0.15">
      <c r="B1002" s="18" t="s">
        <v>121</v>
      </c>
      <c r="F1002" s="20">
        <v>0</v>
      </c>
      <c r="G1002" s="20"/>
      <c r="H1002" s="20"/>
      <c r="J1002" s="7"/>
      <c r="N1002" s="20"/>
      <c r="R1002" s="23"/>
    </row>
    <row r="1003" spans="2:18" hidden="1" x14ac:dyDescent="0.15">
      <c r="B1003" s="18" t="s">
        <v>122</v>
      </c>
      <c r="F1003" s="20">
        <v>0</v>
      </c>
      <c r="G1003" s="20">
        <v>0</v>
      </c>
      <c r="H1003" s="20">
        <v>0</v>
      </c>
      <c r="J1003" s="7">
        <v>0</v>
      </c>
      <c r="N1003" s="20">
        <v>0</v>
      </c>
      <c r="R1003" s="23">
        <v>0</v>
      </c>
    </row>
    <row r="1004" spans="2:18" hidden="1" x14ac:dyDescent="0.15">
      <c r="B1004" s="18" t="s">
        <v>123</v>
      </c>
      <c r="F1004" s="20">
        <v>0</v>
      </c>
      <c r="G1004" s="20"/>
      <c r="H1004" s="20"/>
      <c r="J1004" s="7"/>
      <c r="N1004" s="20"/>
      <c r="R1004" s="23"/>
    </row>
    <row r="1005" spans="2:18" hidden="1" x14ac:dyDescent="0.15">
      <c r="B1005" s="18" t="s">
        <v>124</v>
      </c>
      <c r="F1005" s="20">
        <v>0</v>
      </c>
      <c r="G1005" s="20"/>
      <c r="H1005" s="20"/>
      <c r="J1005" s="7"/>
      <c r="N1005" s="20"/>
      <c r="R1005" s="23"/>
    </row>
    <row r="1006" spans="2:18" hidden="1" x14ac:dyDescent="0.15">
      <c r="B1006" s="18" t="s">
        <v>108</v>
      </c>
      <c r="F1006" s="20">
        <v>0</v>
      </c>
      <c r="G1006" s="20"/>
      <c r="H1006" s="20"/>
      <c r="J1006" s="7"/>
      <c r="N1006" s="20"/>
      <c r="R1006" s="23"/>
    </row>
    <row r="1007" spans="2:18" hidden="1" x14ac:dyDescent="0.15">
      <c r="B1007" s="18" t="s">
        <v>109</v>
      </c>
      <c r="F1007" s="20">
        <v>0</v>
      </c>
      <c r="G1007" s="20"/>
      <c r="H1007" s="20"/>
      <c r="J1007" s="7"/>
      <c r="N1007" s="20"/>
      <c r="R1007" s="23"/>
    </row>
    <row r="1008" spans="2:18" hidden="1" x14ac:dyDescent="0.15">
      <c r="B1008" s="18" t="s">
        <v>125</v>
      </c>
      <c r="F1008" s="20">
        <v>0</v>
      </c>
      <c r="G1008" s="20"/>
      <c r="H1008" s="20"/>
      <c r="J1008" s="7"/>
      <c r="N1008" s="20"/>
      <c r="R1008" s="23"/>
    </row>
    <row r="1009" spans="2:18" x14ac:dyDescent="0.15">
      <c r="B1009" s="18" t="s">
        <v>126</v>
      </c>
      <c r="C1009" s="19"/>
      <c r="F1009" s="20">
        <v>3719.3</v>
      </c>
      <c r="G1009" s="20">
        <v>3719.3</v>
      </c>
      <c r="H1009" s="20">
        <v>0</v>
      </c>
      <c r="J1009" s="7">
        <v>204.15960000000001</v>
      </c>
      <c r="N1009" s="20">
        <v>0</v>
      </c>
      <c r="R1009" s="23">
        <v>0</v>
      </c>
    </row>
    <row r="1010" spans="2:18" ht="21" x14ac:dyDescent="0.15">
      <c r="B1010" s="18" t="s">
        <v>199</v>
      </c>
      <c r="C1010" s="19"/>
      <c r="F1010" s="20">
        <v>2529.12</v>
      </c>
      <c r="G1010" s="20"/>
      <c r="H1010" s="20"/>
      <c r="J1010" s="7"/>
      <c r="N1010" s="20"/>
      <c r="R1010" s="23"/>
    </row>
    <row r="1011" spans="2:18" x14ac:dyDescent="0.15">
      <c r="B1011" s="18" t="s">
        <v>200</v>
      </c>
      <c r="C1011" s="19"/>
      <c r="F1011" s="20">
        <v>1487.72</v>
      </c>
      <c r="G1011" s="20"/>
      <c r="H1011" s="20"/>
      <c r="J1011" s="7"/>
      <c r="N1011" s="20"/>
      <c r="R1011" s="23"/>
    </row>
    <row r="1012" spans="2:18" x14ac:dyDescent="0.15">
      <c r="B1012" s="18" t="s">
        <v>127</v>
      </c>
      <c r="C1012" s="19"/>
      <c r="F1012" s="20">
        <v>7736.14</v>
      </c>
      <c r="G1012" s="20"/>
      <c r="H1012" s="20"/>
      <c r="J1012" s="7"/>
      <c r="N1012" s="20"/>
      <c r="R1012" s="23"/>
    </row>
    <row r="1013" spans="2:18" hidden="1" x14ac:dyDescent="0.15">
      <c r="B1013" s="18" t="s">
        <v>128</v>
      </c>
      <c r="F1013" s="20">
        <v>0</v>
      </c>
      <c r="G1013" s="20">
        <v>0</v>
      </c>
      <c r="H1013" s="20">
        <v>0</v>
      </c>
      <c r="J1013" s="7">
        <v>0</v>
      </c>
      <c r="N1013" s="20">
        <v>0</v>
      </c>
      <c r="R1013" s="23">
        <v>0</v>
      </c>
    </row>
    <row r="1014" spans="2:18" hidden="1" x14ac:dyDescent="0.15">
      <c r="B1014" s="18" t="s">
        <v>102</v>
      </c>
      <c r="F1014" s="20">
        <v>0</v>
      </c>
      <c r="G1014" s="20"/>
      <c r="H1014" s="20"/>
      <c r="J1014" s="7"/>
      <c r="N1014" s="20"/>
      <c r="R1014" s="23"/>
    </row>
    <row r="1015" spans="2:18" hidden="1" x14ac:dyDescent="0.15">
      <c r="B1015" s="18" t="s">
        <v>108</v>
      </c>
      <c r="F1015" s="20">
        <v>0</v>
      </c>
      <c r="G1015" s="20"/>
      <c r="H1015" s="20"/>
      <c r="J1015" s="7"/>
      <c r="N1015" s="20"/>
      <c r="R1015" s="23"/>
    </row>
    <row r="1016" spans="2:18" hidden="1" x14ac:dyDescent="0.15">
      <c r="B1016" s="18" t="s">
        <v>109</v>
      </c>
      <c r="F1016" s="20">
        <v>0</v>
      </c>
      <c r="G1016" s="20"/>
      <c r="H1016" s="20"/>
      <c r="J1016" s="7"/>
      <c r="N1016" s="20"/>
      <c r="R1016" s="23"/>
    </row>
    <row r="1017" spans="2:18" hidden="1" x14ac:dyDescent="0.15">
      <c r="B1017" s="18" t="s">
        <v>129</v>
      </c>
      <c r="F1017" s="20">
        <v>0</v>
      </c>
      <c r="G1017" s="20"/>
      <c r="H1017" s="20"/>
      <c r="J1017" s="7"/>
      <c r="N1017" s="20"/>
      <c r="R1017" s="23"/>
    </row>
    <row r="1018" spans="2:18" ht="21" hidden="1" x14ac:dyDescent="0.15">
      <c r="B1018" s="18" t="s">
        <v>130</v>
      </c>
      <c r="F1018" s="20">
        <v>0</v>
      </c>
      <c r="G1018" s="20">
        <v>0</v>
      </c>
      <c r="H1018" s="20">
        <v>0</v>
      </c>
      <c r="J1018" s="7">
        <v>0</v>
      </c>
      <c r="N1018" s="20">
        <v>0</v>
      </c>
      <c r="R1018" s="23">
        <v>0</v>
      </c>
    </row>
    <row r="1019" spans="2:18" hidden="1" x14ac:dyDescent="0.15">
      <c r="B1019" s="18" t="s">
        <v>102</v>
      </c>
      <c r="F1019" s="20">
        <v>0</v>
      </c>
      <c r="G1019" s="20"/>
      <c r="H1019" s="20"/>
      <c r="J1019" s="7"/>
      <c r="N1019" s="20"/>
      <c r="R1019" s="23"/>
    </row>
    <row r="1020" spans="2:18" x14ac:dyDescent="0.15">
      <c r="B1020" s="18" t="s">
        <v>201</v>
      </c>
      <c r="C1020" s="19"/>
      <c r="F1020" s="20">
        <v>24371.95</v>
      </c>
      <c r="G1020" s="20">
        <v>0</v>
      </c>
      <c r="H1020" s="20">
        <v>0</v>
      </c>
      <c r="J1020" s="7">
        <v>0</v>
      </c>
      <c r="N1020" s="20">
        <v>0</v>
      </c>
      <c r="R1020" s="23">
        <v>0</v>
      </c>
    </row>
    <row r="1021" spans="2:18" ht="21" hidden="1" x14ac:dyDescent="0.15">
      <c r="B1021" s="18" t="s">
        <v>132</v>
      </c>
      <c r="F1021" s="20">
        <v>0</v>
      </c>
      <c r="G1021" s="20"/>
      <c r="H1021" s="20"/>
      <c r="J1021" s="7"/>
      <c r="N1021" s="20"/>
      <c r="R1021" s="23"/>
    </row>
    <row r="1022" spans="2:18" x14ac:dyDescent="0.15">
      <c r="B1022" s="18" t="s">
        <v>133</v>
      </c>
      <c r="C1022" s="19"/>
      <c r="F1022" s="20">
        <v>3169.77</v>
      </c>
      <c r="G1022" s="20"/>
      <c r="H1022" s="20"/>
      <c r="J1022" s="7"/>
      <c r="N1022" s="20"/>
      <c r="R1022" s="23"/>
    </row>
    <row r="1023" spans="2:18" x14ac:dyDescent="0.15">
      <c r="B1023" s="18" t="s">
        <v>134</v>
      </c>
      <c r="C1023" s="19"/>
      <c r="F1023" s="20">
        <v>1906.57</v>
      </c>
      <c r="G1023" s="20"/>
      <c r="H1023" s="20"/>
      <c r="J1023" s="7"/>
      <c r="N1023" s="20"/>
      <c r="R1023" s="23"/>
    </row>
    <row r="1024" spans="2:18" ht="21" hidden="1" x14ac:dyDescent="0.15">
      <c r="B1024" s="18" t="s">
        <v>39</v>
      </c>
      <c r="F1024" s="20">
        <v>0</v>
      </c>
      <c r="G1024" s="20"/>
      <c r="H1024" s="20"/>
      <c r="J1024" s="7"/>
      <c r="N1024" s="20">
        <v>0</v>
      </c>
      <c r="R1024" s="23"/>
    </row>
    <row r="1025" spans="1:18" ht="21" hidden="1" x14ac:dyDescent="0.15">
      <c r="B1025" s="18" t="s">
        <v>202</v>
      </c>
      <c r="C1025" s="19"/>
      <c r="F1025" s="20">
        <v>29.06</v>
      </c>
      <c r="G1025" s="20"/>
      <c r="H1025" s="20"/>
      <c r="J1025" s="7"/>
      <c r="N1025" s="20">
        <v>29.06</v>
      </c>
      <c r="R1025" s="23"/>
    </row>
    <row r="1026" spans="1:18" hidden="1" x14ac:dyDescent="0.15">
      <c r="B1026" s="18" t="s">
        <v>136</v>
      </c>
      <c r="C1026" s="19"/>
      <c r="F1026" s="20">
        <v>4358.5</v>
      </c>
      <c r="G1026" s="20"/>
      <c r="H1026" s="20"/>
      <c r="J1026" s="7"/>
      <c r="N1026" s="20"/>
      <c r="R1026" s="23"/>
    </row>
    <row r="1027" spans="1:18" hidden="1" x14ac:dyDescent="0.15">
      <c r="B1027" s="18" t="s">
        <v>137</v>
      </c>
      <c r="C1027" s="19"/>
      <c r="F1027" s="20">
        <v>7.53</v>
      </c>
      <c r="G1027" s="20"/>
      <c r="H1027" s="20"/>
      <c r="J1027" s="7"/>
      <c r="N1027" s="20"/>
      <c r="R1027" s="23"/>
    </row>
    <row r="1028" spans="1:18" hidden="1" x14ac:dyDescent="0.15">
      <c r="B1028" s="18" t="s">
        <v>138</v>
      </c>
      <c r="C1028" s="19"/>
      <c r="F1028" s="20">
        <v>4366.03</v>
      </c>
      <c r="G1028" s="20"/>
      <c r="H1028" s="20"/>
      <c r="J1028" s="7"/>
      <c r="N1028" s="20"/>
      <c r="R1028" s="23"/>
    </row>
    <row r="1029" spans="1:18" hidden="1" x14ac:dyDescent="0.15">
      <c r="B1029" s="18" t="s">
        <v>139</v>
      </c>
      <c r="C1029" s="19"/>
      <c r="F1029" s="20"/>
      <c r="G1029" s="20"/>
      <c r="H1029" s="20"/>
      <c r="J1029" s="7">
        <v>262.88490000000002</v>
      </c>
      <c r="N1029" s="20"/>
      <c r="R1029" s="23"/>
    </row>
    <row r="1030" spans="1:18" hidden="1" x14ac:dyDescent="0.15">
      <c r="B1030" s="18" t="s">
        <v>140</v>
      </c>
      <c r="C1030" s="19"/>
      <c r="F1030" s="20"/>
      <c r="G1030" s="20"/>
      <c r="H1030" s="20"/>
      <c r="J1030" s="7">
        <v>0.58479999999999999</v>
      </c>
      <c r="N1030" s="20"/>
      <c r="R1030" s="23"/>
    </row>
    <row r="1031" spans="1:18" hidden="1" x14ac:dyDescent="0.15">
      <c r="B1031" s="18" t="s">
        <v>141</v>
      </c>
      <c r="C1031" s="19"/>
      <c r="F1031" s="20"/>
      <c r="G1031" s="20"/>
      <c r="H1031" s="20"/>
      <c r="J1031" s="7">
        <v>263.46969999999999</v>
      </c>
      <c r="N1031" s="20"/>
      <c r="R1031" s="23"/>
    </row>
    <row r="1033" spans="1:18" x14ac:dyDescent="0.15">
      <c r="B1033" s="4" t="s">
        <v>203</v>
      </c>
      <c r="C1033" s="54"/>
      <c r="D1033" s="54"/>
      <c r="E1033" s="54"/>
      <c r="F1033" s="54"/>
      <c r="G1033" s="54"/>
      <c r="H1033" s="54"/>
      <c r="I1033" s="54"/>
      <c r="J1033" s="54"/>
    </row>
    <row r="1034" spans="1:18" x14ac:dyDescent="0.15">
      <c r="C1034" s="55" t="s">
        <v>204</v>
      </c>
      <c r="D1034" s="55"/>
      <c r="E1034" s="55"/>
      <c r="F1034" s="55"/>
      <c r="G1034" s="55"/>
      <c r="H1034" s="55"/>
      <c r="I1034" s="55"/>
      <c r="J1034" s="55"/>
      <c r="K1034" s="55"/>
      <c r="L1034" s="55"/>
    </row>
    <row r="1036" spans="1:18" x14ac:dyDescent="0.15">
      <c r="B1036" s="4" t="s">
        <v>205</v>
      </c>
      <c r="C1036" s="54"/>
      <c r="D1036" s="54"/>
      <c r="E1036" s="54"/>
      <c r="F1036" s="54"/>
      <c r="G1036" s="54"/>
      <c r="H1036" s="54"/>
      <c r="I1036" s="54"/>
      <c r="J1036" s="54"/>
    </row>
    <row r="1037" spans="1:18" x14ac:dyDescent="0.15">
      <c r="C1037" s="55" t="s">
        <v>204</v>
      </c>
      <c r="D1037" s="55"/>
      <c r="E1037" s="55"/>
      <c r="F1037" s="55"/>
      <c r="G1037" s="55"/>
      <c r="H1037" s="55"/>
      <c r="I1037" s="55"/>
      <c r="J1037" s="55"/>
      <c r="K1037" s="55"/>
      <c r="L1037" s="55"/>
    </row>
    <row r="1038" spans="1:18" x14ac:dyDescent="0.15">
      <c r="A1038" s="24"/>
    </row>
  </sheetData>
  <mergeCells count="272">
    <mergeCell ref="C1033:J1033"/>
    <mergeCell ref="C1034:L1034"/>
    <mergeCell ref="C1036:J1036"/>
    <mergeCell ref="C1037:L1037"/>
    <mergeCell ref="C955:C956"/>
    <mergeCell ref="F955:F956"/>
    <mergeCell ref="G955:G956"/>
    <mergeCell ref="N955:N956"/>
    <mergeCell ref="I955:I956"/>
    <mergeCell ref="R955:R956"/>
    <mergeCell ref="C943:C944"/>
    <mergeCell ref="F943:F944"/>
    <mergeCell ref="G943:G944"/>
    <mergeCell ref="N943:N944"/>
    <mergeCell ref="I943:I944"/>
    <mergeCell ref="R943:R944"/>
    <mergeCell ref="A843:A844"/>
    <mergeCell ref="B843:B844"/>
    <mergeCell ref="C843:C844"/>
    <mergeCell ref="G843:G844"/>
    <mergeCell ref="N843:N844"/>
    <mergeCell ref="F843:F844"/>
    <mergeCell ref="A831:A832"/>
    <mergeCell ref="B831:B832"/>
    <mergeCell ref="C831:C832"/>
    <mergeCell ref="G831:G832"/>
    <mergeCell ref="N831:N832"/>
    <mergeCell ref="F831:F832"/>
    <mergeCell ref="A819:A820"/>
    <mergeCell ref="B819:B820"/>
    <mergeCell ref="C819:C820"/>
    <mergeCell ref="G819:G820"/>
    <mergeCell ref="N819:N820"/>
    <mergeCell ref="F819:F820"/>
    <mergeCell ref="A807:A808"/>
    <mergeCell ref="B807:B808"/>
    <mergeCell ref="C807:C808"/>
    <mergeCell ref="G807:G808"/>
    <mergeCell ref="N807:N808"/>
    <mergeCell ref="F807:F808"/>
    <mergeCell ref="A795:A796"/>
    <mergeCell ref="B795:B796"/>
    <mergeCell ref="C795:C796"/>
    <mergeCell ref="G795:G796"/>
    <mergeCell ref="N795:N796"/>
    <mergeCell ref="F795:F796"/>
    <mergeCell ref="A783:A784"/>
    <mergeCell ref="B783:B784"/>
    <mergeCell ref="C783:C784"/>
    <mergeCell ref="G783:G784"/>
    <mergeCell ref="N783:N784"/>
    <mergeCell ref="F783:F784"/>
    <mergeCell ref="A771:A772"/>
    <mergeCell ref="B771:B772"/>
    <mergeCell ref="C771:C772"/>
    <mergeCell ref="G771:G772"/>
    <mergeCell ref="N771:N772"/>
    <mergeCell ref="F771:F772"/>
    <mergeCell ref="A759:A760"/>
    <mergeCell ref="B759:B760"/>
    <mergeCell ref="C759:C760"/>
    <mergeCell ref="G759:G760"/>
    <mergeCell ref="N759:N760"/>
    <mergeCell ref="F759:F760"/>
    <mergeCell ref="A747:A748"/>
    <mergeCell ref="B747:B748"/>
    <mergeCell ref="C747:C748"/>
    <mergeCell ref="G747:G748"/>
    <mergeCell ref="N747:N748"/>
    <mergeCell ref="F747:F748"/>
    <mergeCell ref="A735:A736"/>
    <mergeCell ref="B735:B736"/>
    <mergeCell ref="C735:C736"/>
    <mergeCell ref="G735:G736"/>
    <mergeCell ref="N735:N736"/>
    <mergeCell ref="F735:F736"/>
    <mergeCell ref="A723:A724"/>
    <mergeCell ref="B723:B724"/>
    <mergeCell ref="C723:C724"/>
    <mergeCell ref="G723:G724"/>
    <mergeCell ref="N723:N724"/>
    <mergeCell ref="F723:F724"/>
    <mergeCell ref="A711:A712"/>
    <mergeCell ref="B711:B712"/>
    <mergeCell ref="C711:C712"/>
    <mergeCell ref="G711:G712"/>
    <mergeCell ref="N711:N712"/>
    <mergeCell ref="F711:F712"/>
    <mergeCell ref="A699:A700"/>
    <mergeCell ref="B699:B700"/>
    <mergeCell ref="C699:C700"/>
    <mergeCell ref="G699:G700"/>
    <mergeCell ref="N699:N700"/>
    <mergeCell ref="F699:F700"/>
    <mergeCell ref="A687:A688"/>
    <mergeCell ref="B687:B688"/>
    <mergeCell ref="C687:C688"/>
    <mergeCell ref="G687:G688"/>
    <mergeCell ref="N687:N688"/>
    <mergeCell ref="F687:F688"/>
    <mergeCell ref="B673:J674"/>
    <mergeCell ref="A675:A676"/>
    <mergeCell ref="B675:B676"/>
    <mergeCell ref="C675:C676"/>
    <mergeCell ref="G675:G676"/>
    <mergeCell ref="N675:N676"/>
    <mergeCell ref="F675:F676"/>
    <mergeCell ref="A572:A573"/>
    <mergeCell ref="B572:B573"/>
    <mergeCell ref="C572:C573"/>
    <mergeCell ref="G572:G573"/>
    <mergeCell ref="N572:N573"/>
    <mergeCell ref="F572:F573"/>
    <mergeCell ref="B558:J559"/>
    <mergeCell ref="A560:A561"/>
    <mergeCell ref="B560:B561"/>
    <mergeCell ref="C560:C561"/>
    <mergeCell ref="G560:G561"/>
    <mergeCell ref="N560:N561"/>
    <mergeCell ref="F560:F561"/>
    <mergeCell ref="A452:A453"/>
    <mergeCell ref="B452:B453"/>
    <mergeCell ref="C452:C453"/>
    <mergeCell ref="G452:G453"/>
    <mergeCell ref="N452:N453"/>
    <mergeCell ref="F452:F453"/>
    <mergeCell ref="A434:A435"/>
    <mergeCell ref="B434:B435"/>
    <mergeCell ref="C434:C435"/>
    <mergeCell ref="G434:G435"/>
    <mergeCell ref="N434:N435"/>
    <mergeCell ref="F434:F435"/>
    <mergeCell ref="A416:A417"/>
    <mergeCell ref="B416:B417"/>
    <mergeCell ref="C416:C417"/>
    <mergeCell ref="G416:G417"/>
    <mergeCell ref="N416:N417"/>
    <mergeCell ref="F416:F417"/>
    <mergeCell ref="A398:A399"/>
    <mergeCell ref="B398:B399"/>
    <mergeCell ref="C398:C399"/>
    <mergeCell ref="G398:G399"/>
    <mergeCell ref="N398:N399"/>
    <mergeCell ref="F398:F399"/>
    <mergeCell ref="B378:J379"/>
    <mergeCell ref="A380:A381"/>
    <mergeCell ref="B380:B381"/>
    <mergeCell ref="C380:C381"/>
    <mergeCell ref="G380:G381"/>
    <mergeCell ref="N380:N381"/>
    <mergeCell ref="F380:F381"/>
    <mergeCell ref="C300:C301"/>
    <mergeCell ref="F300:F301"/>
    <mergeCell ref="G300:G301"/>
    <mergeCell ref="N300:N301"/>
    <mergeCell ref="I300:I301"/>
    <mergeCell ref="R300:R301"/>
    <mergeCell ref="C288:C289"/>
    <mergeCell ref="F288:F289"/>
    <mergeCell ref="G288:G289"/>
    <mergeCell ref="N288:N289"/>
    <mergeCell ref="I288:I289"/>
    <mergeCell ref="R288:R289"/>
    <mergeCell ref="A270:A271"/>
    <mergeCell ref="B270:B271"/>
    <mergeCell ref="C270:C271"/>
    <mergeCell ref="G270:G271"/>
    <mergeCell ref="N270:N271"/>
    <mergeCell ref="F270:F271"/>
    <mergeCell ref="A252:A253"/>
    <mergeCell ref="B252:B253"/>
    <mergeCell ref="C252:C253"/>
    <mergeCell ref="G252:G253"/>
    <mergeCell ref="N252:N253"/>
    <mergeCell ref="F252:F253"/>
    <mergeCell ref="A234:A235"/>
    <mergeCell ref="B234:B235"/>
    <mergeCell ref="C234:C235"/>
    <mergeCell ref="G234:G235"/>
    <mergeCell ref="N234:N235"/>
    <mergeCell ref="F234:F235"/>
    <mergeCell ref="A216:A217"/>
    <mergeCell ref="B216:B217"/>
    <mergeCell ref="C216:C217"/>
    <mergeCell ref="G216:G217"/>
    <mergeCell ref="N216:N217"/>
    <mergeCell ref="F216:F217"/>
    <mergeCell ref="A198:A199"/>
    <mergeCell ref="B198:B199"/>
    <mergeCell ref="C198:C199"/>
    <mergeCell ref="G198:G199"/>
    <mergeCell ref="N198:N199"/>
    <mergeCell ref="F198:F199"/>
    <mergeCell ref="A180:A181"/>
    <mergeCell ref="B180:B181"/>
    <mergeCell ref="C180:C181"/>
    <mergeCell ref="G180:G181"/>
    <mergeCell ref="N180:N181"/>
    <mergeCell ref="F180:F181"/>
    <mergeCell ref="A162:A163"/>
    <mergeCell ref="B162:B163"/>
    <mergeCell ref="C162:C163"/>
    <mergeCell ref="G162:G163"/>
    <mergeCell ref="N162:N163"/>
    <mergeCell ref="F162:F163"/>
    <mergeCell ref="A144:A145"/>
    <mergeCell ref="B144:B145"/>
    <mergeCell ref="C144:C145"/>
    <mergeCell ref="G144:G145"/>
    <mergeCell ref="N144:N145"/>
    <mergeCell ref="F144:F145"/>
    <mergeCell ref="A126:A127"/>
    <mergeCell ref="B126:B127"/>
    <mergeCell ref="C126:C127"/>
    <mergeCell ref="G126:G127"/>
    <mergeCell ref="N126:N127"/>
    <mergeCell ref="F126:F127"/>
    <mergeCell ref="A108:A109"/>
    <mergeCell ref="B108:B109"/>
    <mergeCell ref="C108:C109"/>
    <mergeCell ref="G108:G109"/>
    <mergeCell ref="N108:N109"/>
    <mergeCell ref="F108:F109"/>
    <mergeCell ref="A90:A91"/>
    <mergeCell ref="B90:B91"/>
    <mergeCell ref="C90:C91"/>
    <mergeCell ref="G90:G91"/>
    <mergeCell ref="N90:N91"/>
    <mergeCell ref="F90:F91"/>
    <mergeCell ref="A72:A73"/>
    <mergeCell ref="B72:B73"/>
    <mergeCell ref="C72:C73"/>
    <mergeCell ref="G72:G73"/>
    <mergeCell ref="N72:N73"/>
    <mergeCell ref="F72:F73"/>
    <mergeCell ref="A54:A55"/>
    <mergeCell ref="B54:B55"/>
    <mergeCell ref="C54:C55"/>
    <mergeCell ref="G54:G55"/>
    <mergeCell ref="N54:N55"/>
    <mergeCell ref="F54:F55"/>
    <mergeCell ref="N18:N19"/>
    <mergeCell ref="F18:F19"/>
    <mergeCell ref="A36:A37"/>
    <mergeCell ref="B36:B37"/>
    <mergeCell ref="C36:C37"/>
    <mergeCell ref="G36:G37"/>
    <mergeCell ref="N36:N37"/>
    <mergeCell ref="F36:F37"/>
    <mergeCell ref="A18:A19"/>
    <mergeCell ref="B18:B19"/>
    <mergeCell ref="C18:C19"/>
    <mergeCell ref="G18:G19"/>
    <mergeCell ref="A14:A16"/>
    <mergeCell ref="B14:B16"/>
    <mergeCell ref="C14:C16"/>
    <mergeCell ref="D14:E14"/>
    <mergeCell ref="C3:J3"/>
    <mergeCell ref="C4:J4"/>
    <mergeCell ref="A5:J5"/>
    <mergeCell ref="A6:J6"/>
    <mergeCell ref="A7:J7"/>
    <mergeCell ref="A12:J12"/>
    <mergeCell ref="H8:I8"/>
    <mergeCell ref="H9:I9"/>
    <mergeCell ref="H10:I10"/>
    <mergeCell ref="H11:I11"/>
    <mergeCell ref="F15:F16"/>
    <mergeCell ref="G15:G16"/>
    <mergeCell ref="F14:H14"/>
    <mergeCell ref="I14:J14"/>
    <mergeCell ref="I15:J15"/>
  </mergeCells>
  <pageMargins left="0.39370078740157477" right="0.39370078740157477" top="0.78740157480314954" bottom="0.39370078740157477" header="0.78740157480314954" footer="0.3937007874015747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K42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206</v>
      </c>
      <c r="C1" s="27" t="s">
        <v>207</v>
      </c>
      <c r="D1" s="27" t="s">
        <v>208</v>
      </c>
      <c r="E1" s="27" t="s">
        <v>209</v>
      </c>
      <c r="F1" s="27" t="s">
        <v>210</v>
      </c>
      <c r="G1" s="27" t="s">
        <v>211</v>
      </c>
      <c r="H1" s="27" t="s">
        <v>212</v>
      </c>
      <c r="I1" s="27" t="s">
        <v>213</v>
      </c>
      <c r="J1" s="27" t="s">
        <v>214</v>
      </c>
      <c r="K1" s="27" t="s">
        <v>215</v>
      </c>
      <c r="L1" s="27" t="s">
        <v>216</v>
      </c>
      <c r="M1" s="27" t="s">
        <v>217</v>
      </c>
      <c r="N1" s="27" t="s">
        <v>218</v>
      </c>
      <c r="O1" s="27" t="s">
        <v>219</v>
      </c>
      <c r="P1" s="27" t="s">
        <v>220</v>
      </c>
      <c r="Q1" s="27" t="s">
        <v>221</v>
      </c>
      <c r="R1" s="27" t="s">
        <v>222</v>
      </c>
      <c r="S1" s="27" t="s">
        <v>223</v>
      </c>
      <c r="T1" s="27" t="s">
        <v>224</v>
      </c>
      <c r="U1" s="27" t="s">
        <v>225</v>
      </c>
      <c r="V1" s="27" t="s">
        <v>226</v>
      </c>
      <c r="X1" s="27" t="s">
        <v>227</v>
      </c>
      <c r="Y1" s="27" t="s">
        <v>228</v>
      </c>
      <c r="Z1" s="27" t="s">
        <v>229</v>
      </c>
      <c r="AA1" s="27" t="s">
        <v>230</v>
      </c>
      <c r="AB1" s="27" t="s">
        <v>231</v>
      </c>
      <c r="AC1" s="27" t="s">
        <v>232</v>
      </c>
      <c r="AD1" s="27" t="s">
        <v>233</v>
      </c>
      <c r="AE1" s="27" t="s">
        <v>234</v>
      </c>
      <c r="AF1" s="27" t="s">
        <v>235</v>
      </c>
      <c r="AG1" s="27" t="s">
        <v>236</v>
      </c>
      <c r="AH1" s="27" t="s">
        <v>237</v>
      </c>
      <c r="AI1" s="27" t="s">
        <v>238</v>
      </c>
      <c r="AJ1" s="27" t="s">
        <v>239</v>
      </c>
      <c r="AK1" s="27" t="s">
        <v>240</v>
      </c>
    </row>
    <row r="2" spans="1:37" x14ac:dyDescent="0.15">
      <c r="A2" s="56"/>
      <c r="B2" s="57"/>
      <c r="C2" s="57"/>
      <c r="D2" s="57"/>
      <c r="E2" s="57"/>
      <c r="F2" s="57"/>
      <c r="G2" s="57"/>
      <c r="H2" s="57"/>
      <c r="I2" s="57"/>
      <c r="J2" s="57"/>
    </row>
    <row r="3" spans="1:37" x14ac:dyDescent="0.15">
      <c r="A3" s="28"/>
      <c r="B3" s="58" t="s">
        <v>241</v>
      </c>
      <c r="C3" s="58"/>
      <c r="D3" s="58"/>
      <c r="E3" s="58"/>
      <c r="F3" s="58"/>
      <c r="G3" s="58"/>
      <c r="H3" s="58"/>
      <c r="I3" s="58"/>
      <c r="J3" s="58"/>
    </row>
    <row r="4" spans="1:37" x14ac:dyDescent="0.15">
      <c r="A4" s="28"/>
      <c r="B4" s="58" t="s">
        <v>242</v>
      </c>
      <c r="C4" s="58"/>
      <c r="D4" s="58"/>
      <c r="E4" s="58"/>
      <c r="F4" s="58"/>
      <c r="G4" s="58"/>
      <c r="H4" s="58"/>
      <c r="I4" s="58"/>
      <c r="J4" s="58"/>
    </row>
    <row r="5" spans="1:37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</row>
    <row r="6" spans="1:37" x14ac:dyDescent="0.15">
      <c r="A6" s="25" t="str">
        <f>'Форма 4'!A18</f>
        <v>1.</v>
      </c>
      <c r="B6" s="25">
        <f t="shared" ref="B6:B42" si="0">ROUND(C6+D6+F6+AF6+AG6,2)</f>
        <v>652.71</v>
      </c>
      <c r="C6" s="25">
        <v>431.07</v>
      </c>
      <c r="D6" s="25">
        <v>23.2</v>
      </c>
      <c r="E6" s="25">
        <v>0.28999999999999998</v>
      </c>
      <c r="F6" s="25">
        <v>198.44</v>
      </c>
      <c r="G6" s="25">
        <v>0</v>
      </c>
      <c r="H6" s="25">
        <v>0</v>
      </c>
      <c r="I6" s="26">
        <f>'Форма 4'!I18</f>
        <v>38.799999999999997</v>
      </c>
      <c r="J6" s="26">
        <v>0</v>
      </c>
      <c r="K6" s="26">
        <f>'Форма 4'!I19</f>
        <v>0.02</v>
      </c>
      <c r="L6" s="25">
        <v>0</v>
      </c>
      <c r="M6" s="25">
        <v>0</v>
      </c>
      <c r="N6" s="25">
        <v>431.36</v>
      </c>
      <c r="O6" s="25">
        <v>280.38400000000001</v>
      </c>
      <c r="P6" s="25">
        <v>431.07</v>
      </c>
      <c r="Q6" s="25">
        <v>0.28999999999999998</v>
      </c>
      <c r="R6" s="25">
        <v>280.19549999999998</v>
      </c>
      <c r="S6" s="25">
        <v>0.1885</v>
      </c>
      <c r="T6" s="25">
        <v>0</v>
      </c>
      <c r="U6" s="25">
        <v>0</v>
      </c>
      <c r="V6" s="25">
        <v>0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8.6199999999999992</v>
      </c>
      <c r="AH6" s="25">
        <v>0</v>
      </c>
      <c r="AI6" s="25">
        <v>0</v>
      </c>
      <c r="AJ6" s="25">
        <v>0</v>
      </c>
      <c r="AK6" s="25">
        <v>0</v>
      </c>
    </row>
    <row r="7" spans="1:37" x14ac:dyDescent="0.15">
      <c r="A7" s="25" t="str">
        <f>'Форма 4'!A36</f>
        <v>2.</v>
      </c>
      <c r="B7" s="25">
        <f t="shared" si="0"/>
        <v>10.56</v>
      </c>
      <c r="C7" s="25">
        <v>7.78</v>
      </c>
      <c r="D7" s="25">
        <v>2.23</v>
      </c>
      <c r="E7" s="25">
        <v>0.14000000000000001</v>
      </c>
      <c r="F7" s="25">
        <v>0.55000000000000004</v>
      </c>
      <c r="G7" s="25">
        <v>0</v>
      </c>
      <c r="H7" s="25">
        <v>0</v>
      </c>
      <c r="I7" s="26">
        <f>'Форма 4'!I36</f>
        <v>0.7</v>
      </c>
      <c r="J7" s="26">
        <v>0</v>
      </c>
      <c r="K7" s="26">
        <f>'Форма 4'!I37</f>
        <v>0.01</v>
      </c>
      <c r="L7" s="25">
        <v>0</v>
      </c>
      <c r="M7" s="25">
        <v>0</v>
      </c>
      <c r="N7" s="25">
        <v>7.92</v>
      </c>
      <c r="O7" s="25">
        <v>5.1479999999999997</v>
      </c>
      <c r="P7" s="25">
        <v>7.78</v>
      </c>
      <c r="Q7" s="25">
        <v>0.14000000000000001</v>
      </c>
      <c r="R7" s="25">
        <v>5.0570000000000004</v>
      </c>
      <c r="S7" s="25">
        <v>9.0999999999999998E-2</v>
      </c>
      <c r="T7" s="25">
        <v>0</v>
      </c>
      <c r="U7" s="25">
        <v>0</v>
      </c>
      <c r="V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0.16</v>
      </c>
      <c r="AH7" s="25">
        <v>0</v>
      </c>
      <c r="AI7" s="25">
        <v>0</v>
      </c>
      <c r="AJ7" s="25">
        <v>0</v>
      </c>
      <c r="AK7" s="25">
        <v>0</v>
      </c>
    </row>
    <row r="8" spans="1:37" x14ac:dyDescent="0.15">
      <c r="A8" s="25" t="str">
        <f>'Форма 4'!A54</f>
        <v>3.</v>
      </c>
      <c r="B8" s="25">
        <f t="shared" si="0"/>
        <v>84.88</v>
      </c>
      <c r="C8" s="25">
        <v>26.33</v>
      </c>
      <c r="D8" s="25">
        <v>54.98</v>
      </c>
      <c r="E8" s="25">
        <v>3.38</v>
      </c>
      <c r="F8" s="25">
        <v>3.57</v>
      </c>
      <c r="G8" s="25">
        <v>0</v>
      </c>
      <c r="H8" s="25">
        <v>0</v>
      </c>
      <c r="I8" s="26">
        <f>'Форма 4'!I54</f>
        <v>2.37</v>
      </c>
      <c r="J8" s="26">
        <v>0</v>
      </c>
      <c r="K8" s="26">
        <f>'Форма 4'!I55</f>
        <v>0.28999999999999998</v>
      </c>
      <c r="L8" s="25">
        <v>0</v>
      </c>
      <c r="M8" s="25">
        <v>0</v>
      </c>
      <c r="N8" s="25">
        <v>29.71</v>
      </c>
      <c r="O8" s="25">
        <v>19.311499999999999</v>
      </c>
      <c r="P8" s="25">
        <v>26.33</v>
      </c>
      <c r="Q8" s="25">
        <v>3.38</v>
      </c>
      <c r="R8" s="25">
        <v>17.1145</v>
      </c>
      <c r="S8" s="25">
        <v>2.1970000000000001</v>
      </c>
      <c r="T8" s="25">
        <v>0</v>
      </c>
      <c r="U8" s="25">
        <v>0</v>
      </c>
      <c r="V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0.53</v>
      </c>
      <c r="AH8" s="25">
        <v>0</v>
      </c>
      <c r="AI8" s="25">
        <v>0</v>
      </c>
      <c r="AJ8" s="25">
        <v>0</v>
      </c>
      <c r="AK8" s="25">
        <v>0</v>
      </c>
    </row>
    <row r="9" spans="1:37" x14ac:dyDescent="0.15">
      <c r="A9" s="25" t="str">
        <f>'Форма 4'!A72</f>
        <v>4.</v>
      </c>
      <c r="B9" s="25">
        <f t="shared" si="0"/>
        <v>46.5</v>
      </c>
      <c r="C9" s="25">
        <v>26.2</v>
      </c>
      <c r="D9" s="25">
        <v>12.07</v>
      </c>
      <c r="E9" s="25">
        <v>0.83</v>
      </c>
      <c r="F9" s="25">
        <v>8.23</v>
      </c>
      <c r="G9" s="25">
        <v>0</v>
      </c>
      <c r="H9" s="25">
        <v>0</v>
      </c>
      <c r="I9" s="26">
        <f>'Форма 4'!I72</f>
        <v>2.4300000000000002</v>
      </c>
      <c r="J9" s="26">
        <v>0</v>
      </c>
      <c r="K9" s="26">
        <f>'Форма 4'!I73</f>
        <v>0.06</v>
      </c>
      <c r="L9" s="25">
        <v>0</v>
      </c>
      <c r="M9" s="25">
        <v>0</v>
      </c>
      <c r="N9" s="25">
        <v>27.03</v>
      </c>
      <c r="O9" s="25">
        <v>17.569500000000001</v>
      </c>
      <c r="P9" s="25">
        <v>26.2</v>
      </c>
      <c r="Q9" s="25">
        <v>0.83</v>
      </c>
      <c r="R9" s="25">
        <v>17.03</v>
      </c>
      <c r="S9" s="25">
        <v>0.53949999999999998</v>
      </c>
      <c r="T9" s="25">
        <v>0</v>
      </c>
      <c r="U9" s="25">
        <v>0</v>
      </c>
      <c r="V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0.52</v>
      </c>
      <c r="AH9" s="25">
        <v>0</v>
      </c>
      <c r="AI9" s="25">
        <v>0</v>
      </c>
      <c r="AJ9" s="25">
        <v>0</v>
      </c>
      <c r="AK9" s="25">
        <v>0</v>
      </c>
    </row>
    <row r="10" spans="1:37" x14ac:dyDescent="0.15">
      <c r="A10" s="25" t="str">
        <f>'Форма 4'!A90</f>
        <v>5.</v>
      </c>
      <c r="B10" s="25">
        <f t="shared" si="0"/>
        <v>41.11</v>
      </c>
      <c r="C10" s="25">
        <v>16.63</v>
      </c>
      <c r="D10" s="25">
        <v>1.41</v>
      </c>
      <c r="E10" s="25">
        <v>0</v>
      </c>
      <c r="F10" s="25">
        <v>23.07</v>
      </c>
      <c r="G10" s="25">
        <v>0</v>
      </c>
      <c r="H10" s="25">
        <v>0</v>
      </c>
      <c r="I10" s="26">
        <f>'Форма 4'!I90</f>
        <v>1.56</v>
      </c>
      <c r="J10" s="26">
        <v>0</v>
      </c>
      <c r="K10" s="26">
        <f>'Форма 4'!I91</f>
        <v>0</v>
      </c>
      <c r="L10" s="25">
        <v>0</v>
      </c>
      <c r="M10" s="25">
        <v>0</v>
      </c>
      <c r="N10" s="25">
        <v>16.63</v>
      </c>
      <c r="O10" s="25">
        <v>10.8095</v>
      </c>
      <c r="P10" s="25">
        <v>16.63</v>
      </c>
      <c r="Q10" s="25">
        <v>0</v>
      </c>
      <c r="R10" s="25">
        <v>10.8095</v>
      </c>
      <c r="S10" s="25">
        <v>0</v>
      </c>
      <c r="T10" s="25">
        <v>0</v>
      </c>
      <c r="U10" s="25">
        <v>0</v>
      </c>
      <c r="V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0.33</v>
      </c>
      <c r="AH10" s="25">
        <v>0</v>
      </c>
      <c r="AI10" s="25">
        <v>0</v>
      </c>
      <c r="AJ10" s="25">
        <v>0</v>
      </c>
      <c r="AK10" s="25">
        <v>0</v>
      </c>
    </row>
    <row r="11" spans="1:37" x14ac:dyDescent="0.15">
      <c r="A11" s="25" t="str">
        <f>'Форма 4'!A108</f>
        <v>6.</v>
      </c>
      <c r="B11" s="25">
        <f t="shared" si="0"/>
        <v>735.51</v>
      </c>
      <c r="C11" s="25">
        <v>652.49</v>
      </c>
      <c r="D11" s="25">
        <v>17.86</v>
      </c>
      <c r="E11" s="25">
        <v>1.1599999999999999</v>
      </c>
      <c r="F11" s="25">
        <v>65.16</v>
      </c>
      <c r="G11" s="25">
        <v>0</v>
      </c>
      <c r="H11" s="25">
        <v>0</v>
      </c>
      <c r="I11" s="26">
        <f>'Форма 4'!I108</f>
        <v>58.73</v>
      </c>
      <c r="J11" s="26">
        <v>0</v>
      </c>
      <c r="K11" s="26">
        <f>'Форма 4'!I109</f>
        <v>0.08</v>
      </c>
      <c r="L11" s="25">
        <v>0</v>
      </c>
      <c r="M11" s="25">
        <v>0</v>
      </c>
      <c r="N11" s="25">
        <v>653.65</v>
      </c>
      <c r="O11" s="25">
        <v>424.8725</v>
      </c>
      <c r="P11" s="25">
        <v>652.49</v>
      </c>
      <c r="Q11" s="25">
        <v>1.1599999999999999</v>
      </c>
      <c r="R11" s="25">
        <v>424.11849999999998</v>
      </c>
      <c r="S11" s="25">
        <v>0.754</v>
      </c>
      <c r="T11" s="25">
        <v>0</v>
      </c>
      <c r="U11" s="25">
        <v>0</v>
      </c>
      <c r="V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13.05</v>
      </c>
      <c r="AH11" s="25">
        <v>0</v>
      </c>
      <c r="AI11" s="25">
        <v>0</v>
      </c>
      <c r="AJ11" s="25">
        <v>0</v>
      </c>
      <c r="AK11" s="25">
        <v>0</v>
      </c>
    </row>
    <row r="12" spans="1:37" x14ac:dyDescent="0.15">
      <c r="A12" s="25" t="str">
        <f>'Форма 4'!A126</f>
        <v>7.</v>
      </c>
      <c r="B12" s="25">
        <f t="shared" si="0"/>
        <v>46.48</v>
      </c>
      <c r="C12" s="25">
        <v>38.24</v>
      </c>
      <c r="D12" s="25">
        <v>0</v>
      </c>
      <c r="E12" s="25">
        <v>0</v>
      </c>
      <c r="F12" s="25">
        <v>8.24</v>
      </c>
      <c r="G12" s="25">
        <v>0</v>
      </c>
      <c r="H12" s="25">
        <v>0</v>
      </c>
      <c r="I12" s="26">
        <f>'Форма 4'!I126</f>
        <v>4</v>
      </c>
      <c r="J12" s="26">
        <v>0</v>
      </c>
      <c r="K12" s="26">
        <f>'Форма 4'!I127</f>
        <v>0</v>
      </c>
      <c r="L12" s="25">
        <v>0</v>
      </c>
      <c r="M12" s="25">
        <v>0</v>
      </c>
      <c r="N12" s="25">
        <v>37.092799999999997</v>
      </c>
      <c r="O12" s="25">
        <v>24.856000000000002</v>
      </c>
      <c r="P12" s="25">
        <v>37.092799999999997</v>
      </c>
      <c r="Q12" s="25">
        <v>0</v>
      </c>
      <c r="R12" s="25">
        <v>24.856000000000002</v>
      </c>
      <c r="S12" s="25">
        <v>0</v>
      </c>
      <c r="T12" s="25">
        <v>0</v>
      </c>
      <c r="U12" s="25">
        <v>0</v>
      </c>
      <c r="V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0.76</v>
      </c>
      <c r="AH12" s="25">
        <v>0</v>
      </c>
      <c r="AI12" s="25">
        <v>0</v>
      </c>
      <c r="AJ12" s="25">
        <v>0</v>
      </c>
      <c r="AK12" s="25">
        <v>0</v>
      </c>
    </row>
    <row r="13" spans="1:37" x14ac:dyDescent="0.15">
      <c r="A13" s="25" t="str">
        <f>'Форма 4'!A144</f>
        <v>8.</v>
      </c>
      <c r="B13" s="25">
        <f t="shared" si="0"/>
        <v>12.88</v>
      </c>
      <c r="C13" s="25">
        <v>12.44</v>
      </c>
      <c r="D13" s="25">
        <v>0</v>
      </c>
      <c r="E13" s="25">
        <v>0</v>
      </c>
      <c r="F13" s="25">
        <v>0.44</v>
      </c>
      <c r="G13" s="25">
        <v>0</v>
      </c>
      <c r="H13" s="25">
        <v>0</v>
      </c>
      <c r="I13" s="26">
        <f>'Форма 4'!I144</f>
        <v>1.1200000000000001</v>
      </c>
      <c r="J13" s="26">
        <v>0</v>
      </c>
      <c r="K13" s="26">
        <f>'Форма 4'!I145</f>
        <v>0</v>
      </c>
      <c r="L13" s="25">
        <v>0</v>
      </c>
      <c r="M13" s="25">
        <v>0</v>
      </c>
      <c r="N13" s="25">
        <v>12.44</v>
      </c>
      <c r="O13" s="25">
        <v>8.0860000000000003</v>
      </c>
      <c r="P13" s="25">
        <v>12.44</v>
      </c>
      <c r="Q13" s="25">
        <v>0</v>
      </c>
      <c r="R13" s="25">
        <v>8.0860000000000003</v>
      </c>
      <c r="S13" s="25">
        <v>0</v>
      </c>
      <c r="T13" s="25">
        <v>0</v>
      </c>
      <c r="U13" s="25">
        <v>0</v>
      </c>
      <c r="V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0.25</v>
      </c>
      <c r="AH13" s="25">
        <v>0</v>
      </c>
      <c r="AI13" s="25">
        <v>0</v>
      </c>
      <c r="AJ13" s="25">
        <v>0</v>
      </c>
      <c r="AK13" s="25">
        <v>0</v>
      </c>
    </row>
    <row r="14" spans="1:37" x14ac:dyDescent="0.15">
      <c r="A14" s="25" t="str">
        <f>'Форма 4'!A162</f>
        <v>9.</v>
      </c>
      <c r="B14" s="25">
        <f t="shared" si="0"/>
        <v>30.66</v>
      </c>
      <c r="C14" s="25">
        <v>12.18</v>
      </c>
      <c r="D14" s="25">
        <v>17.86</v>
      </c>
      <c r="E14" s="25">
        <v>1.1599999999999999</v>
      </c>
      <c r="F14" s="25">
        <v>0.62</v>
      </c>
      <c r="G14" s="25">
        <v>0</v>
      </c>
      <c r="H14" s="25">
        <v>0</v>
      </c>
      <c r="I14" s="26">
        <f>'Форма 4'!I162</f>
        <v>1.1299999999999999</v>
      </c>
      <c r="J14" s="26">
        <v>0</v>
      </c>
      <c r="K14" s="26">
        <f>'Форма 4'!I163</f>
        <v>0.08</v>
      </c>
      <c r="L14" s="25">
        <v>0</v>
      </c>
      <c r="M14" s="25">
        <v>0</v>
      </c>
      <c r="N14" s="25">
        <v>13.34</v>
      </c>
      <c r="O14" s="25">
        <v>8.6709999999999994</v>
      </c>
      <c r="P14" s="25">
        <v>12.18</v>
      </c>
      <c r="Q14" s="25">
        <v>1.1599999999999999</v>
      </c>
      <c r="R14" s="25">
        <v>7.9169999999999998</v>
      </c>
      <c r="S14" s="25">
        <v>0.754</v>
      </c>
      <c r="T14" s="25">
        <v>0</v>
      </c>
      <c r="U14" s="25">
        <v>0</v>
      </c>
      <c r="V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0.24</v>
      </c>
      <c r="AH14" s="25">
        <v>0</v>
      </c>
      <c r="AI14" s="25">
        <v>0</v>
      </c>
      <c r="AJ14" s="25">
        <v>0</v>
      </c>
      <c r="AK14" s="25">
        <v>0</v>
      </c>
    </row>
    <row r="15" spans="1:37" x14ac:dyDescent="0.15">
      <c r="A15" s="25" t="str">
        <f>'Форма 4'!A180</f>
        <v>10.</v>
      </c>
      <c r="B15" s="25">
        <f t="shared" si="0"/>
        <v>12.88</v>
      </c>
      <c r="C15" s="25">
        <v>12.44</v>
      </c>
      <c r="D15" s="25">
        <v>0</v>
      </c>
      <c r="E15" s="25">
        <v>0</v>
      </c>
      <c r="F15" s="25">
        <v>0.44</v>
      </c>
      <c r="G15" s="25">
        <v>0</v>
      </c>
      <c r="H15" s="25">
        <v>0</v>
      </c>
      <c r="I15" s="26">
        <f>'Форма 4'!I180</f>
        <v>1.1200000000000001</v>
      </c>
      <c r="J15" s="26">
        <v>0</v>
      </c>
      <c r="K15" s="26">
        <f>'Форма 4'!I181</f>
        <v>0</v>
      </c>
      <c r="L15" s="25">
        <v>0</v>
      </c>
      <c r="M15" s="25">
        <v>0</v>
      </c>
      <c r="N15" s="25">
        <v>12.44</v>
      </c>
      <c r="O15" s="25">
        <v>8.0860000000000003</v>
      </c>
      <c r="P15" s="25">
        <v>12.44</v>
      </c>
      <c r="Q15" s="25">
        <v>0</v>
      </c>
      <c r="R15" s="25">
        <v>8.0860000000000003</v>
      </c>
      <c r="S15" s="25">
        <v>0</v>
      </c>
      <c r="T15" s="25">
        <v>0</v>
      </c>
      <c r="U15" s="25">
        <v>0</v>
      </c>
      <c r="V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0.25</v>
      </c>
      <c r="AH15" s="25">
        <v>0</v>
      </c>
      <c r="AI15" s="25">
        <v>0</v>
      </c>
      <c r="AJ15" s="25">
        <v>0</v>
      </c>
      <c r="AK15" s="25">
        <v>0</v>
      </c>
    </row>
    <row r="16" spans="1:37" x14ac:dyDescent="0.15">
      <c r="A16" s="25" t="str">
        <f>'Форма 4'!A198</f>
        <v>11.</v>
      </c>
      <c r="B16" s="25">
        <f t="shared" si="0"/>
        <v>560.02</v>
      </c>
      <c r="C16" s="25">
        <v>338.97</v>
      </c>
      <c r="D16" s="25">
        <v>30.89</v>
      </c>
      <c r="E16" s="25">
        <v>0.43</v>
      </c>
      <c r="F16" s="25">
        <v>190.16</v>
      </c>
      <c r="G16" s="25">
        <v>0</v>
      </c>
      <c r="H16" s="25">
        <v>0</v>
      </c>
      <c r="I16" s="26">
        <f>'Форма 4'!I198</f>
        <v>32.159999999999997</v>
      </c>
      <c r="J16" s="26">
        <v>0</v>
      </c>
      <c r="K16" s="26">
        <f>'Форма 4'!I199</f>
        <v>0.03</v>
      </c>
      <c r="L16" s="25">
        <v>0</v>
      </c>
      <c r="M16" s="25">
        <v>0</v>
      </c>
      <c r="N16" s="25">
        <v>339.4</v>
      </c>
      <c r="O16" s="25">
        <v>220.61</v>
      </c>
      <c r="P16" s="25">
        <v>338.97</v>
      </c>
      <c r="Q16" s="25">
        <v>0.43</v>
      </c>
      <c r="R16" s="25">
        <v>220.3305</v>
      </c>
      <c r="S16" s="25">
        <v>0.27950000000000003</v>
      </c>
      <c r="T16" s="25">
        <v>0</v>
      </c>
      <c r="U16" s="25">
        <v>0</v>
      </c>
      <c r="V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6.78</v>
      </c>
      <c r="AH16" s="25">
        <v>0</v>
      </c>
      <c r="AI16" s="25">
        <v>0</v>
      </c>
      <c r="AJ16" s="25">
        <v>0</v>
      </c>
      <c r="AK16" s="25">
        <v>0</v>
      </c>
    </row>
    <row r="17" spans="1:37" x14ac:dyDescent="0.15">
      <c r="A17" s="25" t="str">
        <f>'Форма 4'!A216</f>
        <v>12.</v>
      </c>
      <c r="B17" s="25">
        <f t="shared" si="0"/>
        <v>12.88</v>
      </c>
      <c r="C17" s="25">
        <v>12.44</v>
      </c>
      <c r="D17" s="25">
        <v>0</v>
      </c>
      <c r="E17" s="25">
        <v>0</v>
      </c>
      <c r="F17" s="25">
        <v>0.44</v>
      </c>
      <c r="G17" s="25">
        <v>0</v>
      </c>
      <c r="H17" s="25">
        <v>0</v>
      </c>
      <c r="I17" s="26">
        <f>'Форма 4'!I216</f>
        <v>1.1200000000000001</v>
      </c>
      <c r="J17" s="26">
        <v>0</v>
      </c>
      <c r="K17" s="26">
        <f>'Форма 4'!I217</f>
        <v>0</v>
      </c>
      <c r="L17" s="25">
        <v>0</v>
      </c>
      <c r="M17" s="25">
        <v>0</v>
      </c>
      <c r="N17" s="25">
        <v>12.44</v>
      </c>
      <c r="O17" s="25">
        <v>8.0860000000000003</v>
      </c>
      <c r="P17" s="25">
        <v>12.44</v>
      </c>
      <c r="Q17" s="25">
        <v>0</v>
      </c>
      <c r="R17" s="25">
        <v>8.0860000000000003</v>
      </c>
      <c r="S17" s="25">
        <v>0</v>
      </c>
      <c r="T17" s="25">
        <v>0</v>
      </c>
      <c r="U17" s="25">
        <v>0</v>
      </c>
      <c r="V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0.25</v>
      </c>
      <c r="AH17" s="25">
        <v>0</v>
      </c>
      <c r="AI17" s="25">
        <v>0</v>
      </c>
      <c r="AJ17" s="25">
        <v>0</v>
      </c>
      <c r="AK17" s="25">
        <v>0</v>
      </c>
    </row>
    <row r="18" spans="1:37" x14ac:dyDescent="0.15">
      <c r="A18" s="25" t="str">
        <f>'Форма 4'!A234</f>
        <v>13.</v>
      </c>
      <c r="B18" s="25">
        <f t="shared" si="0"/>
        <v>244.7</v>
      </c>
      <c r="C18" s="25">
        <v>156.41</v>
      </c>
      <c r="D18" s="25">
        <v>71.16</v>
      </c>
      <c r="E18" s="25">
        <v>0</v>
      </c>
      <c r="F18" s="25">
        <v>17.13</v>
      </c>
      <c r="G18" s="25">
        <v>0</v>
      </c>
      <c r="H18" s="25">
        <v>0</v>
      </c>
      <c r="I18" s="26">
        <f>'Форма 4'!I234</f>
        <v>15.2</v>
      </c>
      <c r="J18" s="26">
        <v>0</v>
      </c>
      <c r="K18" s="26">
        <f>'Форма 4'!I235</f>
        <v>0</v>
      </c>
      <c r="L18" s="25">
        <v>0</v>
      </c>
      <c r="M18" s="25">
        <v>0</v>
      </c>
      <c r="N18" s="25">
        <v>156.41</v>
      </c>
      <c r="O18" s="25">
        <v>101.6665</v>
      </c>
      <c r="P18" s="25">
        <v>156.41</v>
      </c>
      <c r="Q18" s="25">
        <v>0</v>
      </c>
      <c r="R18" s="25">
        <v>101.6665</v>
      </c>
      <c r="S18" s="25">
        <v>0</v>
      </c>
      <c r="T18" s="25">
        <v>0</v>
      </c>
      <c r="U18" s="25">
        <v>0</v>
      </c>
      <c r="V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3.13</v>
      </c>
      <c r="AH18" s="25">
        <v>0</v>
      </c>
      <c r="AI18" s="25">
        <v>0</v>
      </c>
      <c r="AJ18" s="25">
        <v>0</v>
      </c>
      <c r="AK18" s="25">
        <v>0</v>
      </c>
    </row>
    <row r="19" spans="1:37" x14ac:dyDescent="0.15">
      <c r="A19" s="25" t="str">
        <f>'Форма 4'!A252</f>
        <v>14.</v>
      </c>
      <c r="B19" s="25">
        <f t="shared" si="0"/>
        <v>145.71</v>
      </c>
      <c r="C19" s="25">
        <v>94.44</v>
      </c>
      <c r="D19" s="25">
        <v>13.39</v>
      </c>
      <c r="E19" s="25">
        <v>0.87</v>
      </c>
      <c r="F19" s="25">
        <v>37.880000000000003</v>
      </c>
      <c r="G19" s="25">
        <v>0</v>
      </c>
      <c r="H19" s="25">
        <v>0</v>
      </c>
      <c r="I19" s="26">
        <f>'Форма 4'!I252</f>
        <v>8.9600000000000009</v>
      </c>
      <c r="J19" s="26">
        <v>0</v>
      </c>
      <c r="K19" s="26">
        <f>'Форма 4'!I253</f>
        <v>0.06</v>
      </c>
      <c r="L19" s="25">
        <v>0</v>
      </c>
      <c r="M19" s="25">
        <v>0</v>
      </c>
      <c r="N19" s="25">
        <v>95.31</v>
      </c>
      <c r="O19" s="25">
        <v>61.951500000000003</v>
      </c>
      <c r="P19" s="25">
        <v>94.44</v>
      </c>
      <c r="Q19" s="25">
        <v>0.87</v>
      </c>
      <c r="R19" s="25">
        <v>61.386000000000003</v>
      </c>
      <c r="S19" s="25">
        <v>0.5655</v>
      </c>
      <c r="T19" s="25">
        <v>0</v>
      </c>
      <c r="U19" s="25">
        <v>0</v>
      </c>
      <c r="V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1.89</v>
      </c>
      <c r="AH19" s="25">
        <v>0</v>
      </c>
      <c r="AI19" s="25">
        <v>0</v>
      </c>
      <c r="AJ19" s="25">
        <v>0</v>
      </c>
      <c r="AK19" s="25">
        <v>0</v>
      </c>
    </row>
    <row r="20" spans="1:37" x14ac:dyDescent="0.15">
      <c r="A20" s="25" t="str">
        <f>'Форма 4'!A270</f>
        <v>15.</v>
      </c>
      <c r="B20" s="25">
        <f t="shared" si="0"/>
        <v>164.35</v>
      </c>
      <c r="C20" s="25">
        <v>154.13</v>
      </c>
      <c r="D20" s="25">
        <v>0</v>
      </c>
      <c r="E20" s="25">
        <v>0</v>
      </c>
      <c r="F20" s="25">
        <v>10.220000000000001</v>
      </c>
      <c r="G20" s="25">
        <v>0</v>
      </c>
      <c r="H20" s="25">
        <v>0</v>
      </c>
      <c r="I20" s="26">
        <f>'Форма 4'!I270</f>
        <v>12.4</v>
      </c>
      <c r="J20" s="26">
        <v>0</v>
      </c>
      <c r="K20" s="26">
        <f>'Форма 4'!I271</f>
        <v>0</v>
      </c>
      <c r="L20" s="25">
        <v>0</v>
      </c>
      <c r="M20" s="25">
        <v>0</v>
      </c>
      <c r="N20" s="25">
        <v>129.4692</v>
      </c>
      <c r="O20" s="25">
        <v>92.477999999999994</v>
      </c>
      <c r="P20" s="25">
        <v>129.4692</v>
      </c>
      <c r="Q20" s="25">
        <v>0</v>
      </c>
      <c r="R20" s="25">
        <v>92.477999999999994</v>
      </c>
      <c r="S20" s="25">
        <v>0</v>
      </c>
      <c r="T20" s="25">
        <v>0</v>
      </c>
      <c r="U20" s="25">
        <v>0</v>
      </c>
      <c r="V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3.08</v>
      </c>
      <c r="AH20" s="25">
        <v>0</v>
      </c>
      <c r="AI20" s="25">
        <v>0</v>
      </c>
      <c r="AJ20" s="25">
        <v>0</v>
      </c>
      <c r="AK20" s="25">
        <v>0</v>
      </c>
    </row>
    <row r="21" spans="1:37" x14ac:dyDescent="0.15">
      <c r="A21" s="25" t="str">
        <f>'Форма 4'!A380</f>
        <v>16.</v>
      </c>
      <c r="B21" s="25">
        <f t="shared" si="0"/>
        <v>186.04</v>
      </c>
      <c r="C21" s="25">
        <v>186.04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6">
        <f>'Форма 4'!I380</f>
        <v>12.96</v>
      </c>
      <c r="J21" s="26">
        <v>0</v>
      </c>
      <c r="K21" s="26">
        <f>'Форма 4'!I381</f>
        <v>0</v>
      </c>
      <c r="L21" s="25">
        <v>0</v>
      </c>
      <c r="M21" s="25">
        <v>0</v>
      </c>
      <c r="N21" s="25">
        <v>126.5072</v>
      </c>
      <c r="O21" s="25">
        <v>74.415999999999997</v>
      </c>
      <c r="P21" s="25">
        <v>126.5072</v>
      </c>
      <c r="Q21" s="25">
        <v>0</v>
      </c>
      <c r="R21" s="25">
        <v>74.415999999999997</v>
      </c>
      <c r="S21" s="25">
        <v>0</v>
      </c>
      <c r="T21" s="25">
        <v>0</v>
      </c>
      <c r="U21" s="25">
        <v>0</v>
      </c>
      <c r="V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H21" s="25">
        <v>0</v>
      </c>
      <c r="AI21" s="25">
        <v>0</v>
      </c>
      <c r="AJ21" s="25">
        <v>0</v>
      </c>
      <c r="AK21" s="25">
        <v>0</v>
      </c>
    </row>
    <row r="22" spans="1:37" x14ac:dyDescent="0.15">
      <c r="A22" s="25" t="str">
        <f>'Форма 4'!A398</f>
        <v>17.</v>
      </c>
      <c r="B22" s="25">
        <f t="shared" si="0"/>
        <v>17.510000000000002</v>
      </c>
      <c r="C22" s="25">
        <v>17.510000000000002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6">
        <f>'Форма 4'!I398</f>
        <v>1.22</v>
      </c>
      <c r="J22" s="26">
        <v>0</v>
      </c>
      <c r="K22" s="26">
        <f>'Форма 4'!I399</f>
        <v>0</v>
      </c>
      <c r="L22" s="25">
        <v>0</v>
      </c>
      <c r="M22" s="25">
        <v>0</v>
      </c>
      <c r="N22" s="25">
        <v>11.9068</v>
      </c>
      <c r="O22" s="25">
        <v>7.0039999999999996</v>
      </c>
      <c r="P22" s="25">
        <v>11.9068</v>
      </c>
      <c r="Q22" s="25">
        <v>0</v>
      </c>
      <c r="R22" s="25">
        <v>7.0039999999999996</v>
      </c>
      <c r="S22" s="25">
        <v>0</v>
      </c>
      <c r="T22" s="25">
        <v>0</v>
      </c>
      <c r="U22" s="25">
        <v>0</v>
      </c>
      <c r="V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H22" s="25">
        <v>0</v>
      </c>
      <c r="AI22" s="25">
        <v>0</v>
      </c>
      <c r="AJ22" s="25">
        <v>0</v>
      </c>
      <c r="AK22" s="25">
        <v>0</v>
      </c>
    </row>
    <row r="23" spans="1:37" x14ac:dyDescent="0.15">
      <c r="A23" s="25" t="str">
        <f>'Форма 4'!A416</f>
        <v>18.</v>
      </c>
      <c r="B23" s="25">
        <f t="shared" si="0"/>
        <v>4.59</v>
      </c>
      <c r="C23" s="25">
        <v>4.59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6">
        <f>'Форма 4'!I416</f>
        <v>0.32</v>
      </c>
      <c r="J23" s="26">
        <v>0</v>
      </c>
      <c r="K23" s="26">
        <f>'Форма 4'!I417</f>
        <v>0</v>
      </c>
      <c r="L23" s="25">
        <v>0</v>
      </c>
      <c r="M23" s="25">
        <v>0</v>
      </c>
      <c r="N23" s="25">
        <v>3.1212</v>
      </c>
      <c r="O23" s="25">
        <v>1.8360000000000001</v>
      </c>
      <c r="P23" s="25">
        <v>3.1212</v>
      </c>
      <c r="Q23" s="25">
        <v>0</v>
      </c>
      <c r="R23" s="25">
        <v>1.8360000000000001</v>
      </c>
      <c r="S23" s="25">
        <v>0</v>
      </c>
      <c r="T23" s="25">
        <v>0</v>
      </c>
      <c r="U23" s="25">
        <v>0</v>
      </c>
      <c r="V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H23" s="25">
        <v>0</v>
      </c>
      <c r="AI23" s="25">
        <v>0</v>
      </c>
      <c r="AJ23" s="25">
        <v>0</v>
      </c>
      <c r="AK23" s="25">
        <v>0</v>
      </c>
    </row>
    <row r="24" spans="1:37" x14ac:dyDescent="0.15">
      <c r="A24" s="25" t="str">
        <f>'Форма 4'!A434</f>
        <v>19.</v>
      </c>
      <c r="B24" s="25">
        <f t="shared" si="0"/>
        <v>3651.5</v>
      </c>
      <c r="C24" s="25">
        <v>3651.5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6">
        <f>'Форма 4'!I434</f>
        <v>200</v>
      </c>
      <c r="J24" s="26">
        <v>0</v>
      </c>
      <c r="K24" s="26">
        <f>'Форма 4'!I435</f>
        <v>0</v>
      </c>
      <c r="L24" s="25">
        <v>0</v>
      </c>
      <c r="M24" s="25">
        <v>0</v>
      </c>
      <c r="N24" s="25">
        <v>2483.02</v>
      </c>
      <c r="O24" s="25">
        <v>1460.6</v>
      </c>
      <c r="P24" s="25">
        <v>2483.02</v>
      </c>
      <c r="Q24" s="25">
        <v>0</v>
      </c>
      <c r="R24" s="25">
        <v>1460.6</v>
      </c>
      <c r="S24" s="25">
        <v>0</v>
      </c>
      <c r="T24" s="25">
        <v>0</v>
      </c>
      <c r="U24" s="25">
        <v>0</v>
      </c>
      <c r="V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H24" s="25">
        <v>0</v>
      </c>
      <c r="AI24" s="25">
        <v>0</v>
      </c>
      <c r="AJ24" s="25">
        <v>0</v>
      </c>
      <c r="AK24" s="25">
        <v>0</v>
      </c>
    </row>
    <row r="25" spans="1:37" x14ac:dyDescent="0.15">
      <c r="A25" s="25" t="str">
        <f>'Форма 4'!A452</f>
        <v>20.</v>
      </c>
      <c r="B25" s="25">
        <f t="shared" si="0"/>
        <v>43.84</v>
      </c>
      <c r="C25" s="25">
        <v>43.84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6">
        <f>'Форма 4'!I452</f>
        <v>2.4900000000000002</v>
      </c>
      <c r="J25" s="26">
        <v>0</v>
      </c>
      <c r="K25" s="26">
        <f>'Форма 4'!I453</f>
        <v>0</v>
      </c>
      <c r="L25" s="25">
        <v>0</v>
      </c>
      <c r="M25" s="25">
        <v>0</v>
      </c>
      <c r="N25" s="25">
        <v>29.811199999999999</v>
      </c>
      <c r="O25" s="25">
        <v>17.536000000000001</v>
      </c>
      <c r="P25" s="25">
        <v>29.811199999999999</v>
      </c>
      <c r="Q25" s="25">
        <v>0</v>
      </c>
      <c r="R25" s="25">
        <v>17.536000000000001</v>
      </c>
      <c r="S25" s="25">
        <v>0</v>
      </c>
      <c r="T25" s="25">
        <v>0</v>
      </c>
      <c r="U25" s="25">
        <v>0</v>
      </c>
      <c r="V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H25" s="25">
        <v>0</v>
      </c>
      <c r="AI25" s="25">
        <v>0</v>
      </c>
      <c r="AJ25" s="25">
        <v>0</v>
      </c>
      <c r="AK25" s="25">
        <v>0</v>
      </c>
    </row>
    <row r="26" spans="1:37" x14ac:dyDescent="0.15">
      <c r="A26" s="25" t="str">
        <f>'Форма 4'!A560</f>
        <v>21.</v>
      </c>
      <c r="B26" s="25">
        <f t="shared" si="0"/>
        <v>2647.68</v>
      </c>
      <c r="C26" s="25">
        <v>0</v>
      </c>
      <c r="D26" s="25">
        <v>0</v>
      </c>
      <c r="E26" s="25">
        <v>0</v>
      </c>
      <c r="F26" s="25">
        <v>2647.68</v>
      </c>
      <c r="G26" s="25">
        <v>0</v>
      </c>
      <c r="H26" s="25">
        <v>0</v>
      </c>
      <c r="I26" s="26">
        <f>'Форма 4'!I560</f>
        <v>0</v>
      </c>
      <c r="J26" s="26">
        <v>0</v>
      </c>
      <c r="K26" s="26">
        <f>'Форма 4'!I561</f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H26" s="25">
        <v>0</v>
      </c>
      <c r="AI26" s="25">
        <v>0</v>
      </c>
      <c r="AJ26" s="25">
        <v>0</v>
      </c>
      <c r="AK26" s="25">
        <v>0</v>
      </c>
    </row>
    <row r="27" spans="1:37" x14ac:dyDescent="0.15">
      <c r="A27" s="25" t="str">
        <f>'Форма 4'!A572</f>
        <v>22.</v>
      </c>
      <c r="B27" s="25">
        <f t="shared" si="0"/>
        <v>10658.62</v>
      </c>
      <c r="C27" s="25">
        <v>0</v>
      </c>
      <c r="D27" s="25">
        <v>0</v>
      </c>
      <c r="E27" s="25">
        <v>0</v>
      </c>
      <c r="F27" s="25">
        <v>10658.618</v>
      </c>
      <c r="G27" s="25">
        <v>0</v>
      </c>
      <c r="H27" s="25">
        <v>0</v>
      </c>
      <c r="I27" s="26">
        <f>'Форма 4'!I572</f>
        <v>0</v>
      </c>
      <c r="J27" s="26">
        <v>0</v>
      </c>
      <c r="K27" s="26">
        <f>'Форма 4'!I573</f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H27" s="25">
        <v>0</v>
      </c>
      <c r="AI27" s="25">
        <v>0</v>
      </c>
      <c r="AJ27" s="25">
        <v>0</v>
      </c>
      <c r="AK27" s="25">
        <v>0</v>
      </c>
    </row>
    <row r="28" spans="1:37" x14ac:dyDescent="0.15">
      <c r="A28" s="25" t="str">
        <f>'Форма 4'!A675</f>
        <v>24.</v>
      </c>
      <c r="B28" s="25">
        <f t="shared" si="0"/>
        <v>286.52</v>
      </c>
      <c r="C28" s="25">
        <v>0</v>
      </c>
      <c r="D28" s="25">
        <v>0</v>
      </c>
      <c r="E28" s="25">
        <v>0</v>
      </c>
      <c r="F28" s="25">
        <v>286.52</v>
      </c>
      <c r="G28" s="25">
        <v>0</v>
      </c>
      <c r="H28" s="25">
        <v>0</v>
      </c>
      <c r="I28" s="26">
        <f>'Форма 4'!I675</f>
        <v>0</v>
      </c>
      <c r="J28" s="26">
        <v>0</v>
      </c>
      <c r="K28" s="26">
        <f>'Форма 4'!I676</f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H28" s="25">
        <v>0</v>
      </c>
      <c r="AI28" s="25">
        <v>0</v>
      </c>
      <c r="AJ28" s="25">
        <v>0</v>
      </c>
      <c r="AK28" s="25">
        <v>0</v>
      </c>
    </row>
    <row r="29" spans="1:37" x14ac:dyDescent="0.15">
      <c r="A29" s="25" t="str">
        <f>'Форма 4'!A687</f>
        <v>25.</v>
      </c>
      <c r="B29" s="25">
        <f t="shared" si="0"/>
        <v>8.4600000000000009</v>
      </c>
      <c r="C29" s="25">
        <v>0</v>
      </c>
      <c r="D29" s="25">
        <v>0</v>
      </c>
      <c r="E29" s="25">
        <v>0</v>
      </c>
      <c r="F29" s="25">
        <v>8.4600000000000009</v>
      </c>
      <c r="G29" s="25">
        <v>0</v>
      </c>
      <c r="H29" s="25">
        <v>0</v>
      </c>
      <c r="I29" s="26">
        <f>'Форма 4'!I687</f>
        <v>0</v>
      </c>
      <c r="J29" s="26">
        <v>0</v>
      </c>
      <c r="K29" s="26">
        <f>'Форма 4'!I688</f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H29" s="25">
        <v>0</v>
      </c>
      <c r="AI29" s="25">
        <v>0</v>
      </c>
      <c r="AJ29" s="25">
        <v>0</v>
      </c>
      <c r="AK29" s="25">
        <v>0</v>
      </c>
    </row>
    <row r="30" spans="1:37" x14ac:dyDescent="0.15">
      <c r="A30" s="25" t="str">
        <f>'Форма 4'!A699</f>
        <v>26.</v>
      </c>
      <c r="B30" s="25">
        <f t="shared" si="0"/>
        <v>16.920000000000002</v>
      </c>
      <c r="C30" s="25">
        <v>0</v>
      </c>
      <c r="D30" s="25">
        <v>0</v>
      </c>
      <c r="E30" s="25">
        <v>0</v>
      </c>
      <c r="F30" s="25">
        <v>16.920000000000002</v>
      </c>
      <c r="G30" s="25">
        <v>0</v>
      </c>
      <c r="H30" s="25">
        <v>0</v>
      </c>
      <c r="I30" s="26">
        <f>'Форма 4'!I699</f>
        <v>0</v>
      </c>
      <c r="J30" s="26">
        <v>0</v>
      </c>
      <c r="K30" s="26">
        <f>'Форма 4'!I700</f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H30" s="25">
        <v>0</v>
      </c>
      <c r="AI30" s="25">
        <v>0</v>
      </c>
      <c r="AJ30" s="25">
        <v>0</v>
      </c>
      <c r="AK30" s="25">
        <v>0</v>
      </c>
    </row>
    <row r="31" spans="1:37" x14ac:dyDescent="0.15">
      <c r="A31" s="25" t="str">
        <f>'Форма 4'!A711</f>
        <v>27.</v>
      </c>
      <c r="B31" s="25">
        <f t="shared" si="0"/>
        <v>60.45</v>
      </c>
      <c r="C31" s="25">
        <v>0</v>
      </c>
      <c r="D31" s="25">
        <v>0</v>
      </c>
      <c r="E31" s="25">
        <v>0</v>
      </c>
      <c r="F31" s="25">
        <v>60.45</v>
      </c>
      <c r="G31" s="25">
        <v>0</v>
      </c>
      <c r="H31" s="25">
        <v>0</v>
      </c>
      <c r="I31" s="26">
        <f>'Форма 4'!I711</f>
        <v>0</v>
      </c>
      <c r="J31" s="26">
        <v>0</v>
      </c>
      <c r="K31" s="26">
        <f>'Форма 4'!I712</f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H31" s="25">
        <v>0</v>
      </c>
      <c r="AI31" s="25">
        <v>0</v>
      </c>
      <c r="AJ31" s="25">
        <v>0</v>
      </c>
      <c r="AK31" s="25">
        <v>0</v>
      </c>
    </row>
    <row r="32" spans="1:37" x14ac:dyDescent="0.15">
      <c r="A32" s="25" t="str">
        <f>'Форма 4'!A723</f>
        <v>28.</v>
      </c>
      <c r="B32" s="25">
        <f t="shared" si="0"/>
        <v>16.920000000000002</v>
      </c>
      <c r="C32" s="25">
        <v>0</v>
      </c>
      <c r="D32" s="25">
        <v>0</v>
      </c>
      <c r="E32" s="25">
        <v>0</v>
      </c>
      <c r="F32" s="25">
        <v>16.920000000000002</v>
      </c>
      <c r="G32" s="25">
        <v>0</v>
      </c>
      <c r="H32" s="25">
        <v>0</v>
      </c>
      <c r="I32" s="26">
        <f>'Форма 4'!I723</f>
        <v>0</v>
      </c>
      <c r="J32" s="26">
        <v>0</v>
      </c>
      <c r="K32" s="26">
        <f>'Форма 4'!I724</f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16.29</v>
      </c>
      <c r="AH32" s="25">
        <v>0</v>
      </c>
      <c r="AI32" s="25">
        <v>0</v>
      </c>
      <c r="AJ32" s="25">
        <v>0</v>
      </c>
      <c r="AK32" s="25">
        <v>0</v>
      </c>
    </row>
    <row r="33" spans="1:37" x14ac:dyDescent="0.15">
      <c r="A33" s="25" t="str">
        <f>'Форма 4'!A735</f>
        <v>29.</v>
      </c>
      <c r="B33" s="25">
        <f t="shared" si="0"/>
        <v>25.39</v>
      </c>
      <c r="C33" s="25">
        <v>0</v>
      </c>
      <c r="D33" s="25">
        <v>0</v>
      </c>
      <c r="E33" s="25">
        <v>0</v>
      </c>
      <c r="F33" s="25">
        <v>25.39</v>
      </c>
      <c r="G33" s="25">
        <v>0</v>
      </c>
      <c r="H33" s="25">
        <v>0</v>
      </c>
      <c r="I33" s="26">
        <f>'Форма 4'!I735</f>
        <v>0</v>
      </c>
      <c r="J33" s="26">
        <v>0</v>
      </c>
      <c r="K33" s="26">
        <f>'Форма 4'!I736</f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H33" s="25">
        <v>0</v>
      </c>
      <c r="AI33" s="25">
        <v>0</v>
      </c>
      <c r="AJ33" s="25">
        <v>0</v>
      </c>
      <c r="AK33" s="25">
        <v>0</v>
      </c>
    </row>
    <row r="34" spans="1:37" x14ac:dyDescent="0.15">
      <c r="A34" s="25" t="str">
        <f>'Форма 4'!A747</f>
        <v>30.</v>
      </c>
      <c r="B34" s="25">
        <f t="shared" si="0"/>
        <v>6.41</v>
      </c>
      <c r="C34" s="25">
        <v>0</v>
      </c>
      <c r="D34" s="25">
        <v>0</v>
      </c>
      <c r="E34" s="25">
        <v>0</v>
      </c>
      <c r="F34" s="25">
        <v>6.41</v>
      </c>
      <c r="G34" s="25">
        <v>0</v>
      </c>
      <c r="H34" s="25">
        <v>0</v>
      </c>
      <c r="I34" s="26">
        <f>'Форма 4'!I747</f>
        <v>0</v>
      </c>
      <c r="J34" s="26">
        <v>0</v>
      </c>
      <c r="K34" s="26">
        <f>'Форма 4'!I748</f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H34" s="25">
        <v>0</v>
      </c>
      <c r="AI34" s="25">
        <v>0</v>
      </c>
      <c r="AJ34" s="25">
        <v>0</v>
      </c>
      <c r="AK34" s="25">
        <v>0</v>
      </c>
    </row>
    <row r="35" spans="1:37" x14ac:dyDescent="0.15">
      <c r="A35" s="25" t="str">
        <f>'Форма 4'!A759</f>
        <v>31.</v>
      </c>
      <c r="B35" s="25">
        <f t="shared" si="0"/>
        <v>120.89</v>
      </c>
      <c r="C35" s="25">
        <v>0</v>
      </c>
      <c r="D35" s="25">
        <v>0</v>
      </c>
      <c r="E35" s="25">
        <v>0</v>
      </c>
      <c r="F35" s="25">
        <v>120.89</v>
      </c>
      <c r="G35" s="25">
        <v>0</v>
      </c>
      <c r="H35" s="25">
        <v>0</v>
      </c>
      <c r="I35" s="26">
        <f>'Форма 4'!I759</f>
        <v>0</v>
      </c>
      <c r="J35" s="26">
        <v>0</v>
      </c>
      <c r="K35" s="26">
        <f>'Форма 4'!I760</f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H35" s="25">
        <v>0</v>
      </c>
      <c r="AI35" s="25">
        <v>0</v>
      </c>
      <c r="AJ35" s="25">
        <v>0</v>
      </c>
      <c r="AK35" s="25">
        <v>0</v>
      </c>
    </row>
    <row r="36" spans="1:37" x14ac:dyDescent="0.15">
      <c r="A36" s="25" t="str">
        <f>'Форма 4'!A771</f>
        <v>32.</v>
      </c>
      <c r="B36" s="25">
        <f t="shared" si="0"/>
        <v>0.12</v>
      </c>
      <c r="C36" s="25">
        <v>0</v>
      </c>
      <c r="D36" s="25">
        <v>0</v>
      </c>
      <c r="E36" s="25">
        <v>0</v>
      </c>
      <c r="F36" s="25">
        <v>0.12</v>
      </c>
      <c r="G36" s="25">
        <v>0</v>
      </c>
      <c r="H36" s="25">
        <v>0</v>
      </c>
      <c r="I36" s="26">
        <f>'Форма 4'!I771</f>
        <v>0</v>
      </c>
      <c r="J36" s="26">
        <v>0</v>
      </c>
      <c r="K36" s="26">
        <f>'Форма 4'!I772</f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H36" s="25">
        <v>0</v>
      </c>
      <c r="AI36" s="25">
        <v>0</v>
      </c>
      <c r="AJ36" s="25">
        <v>0</v>
      </c>
      <c r="AK36" s="25">
        <v>0</v>
      </c>
    </row>
    <row r="37" spans="1:37" x14ac:dyDescent="0.15">
      <c r="A37" s="25" t="str">
        <f>'Форма 4'!A783</f>
        <v>33.</v>
      </c>
      <c r="B37" s="25">
        <f t="shared" si="0"/>
        <v>1</v>
      </c>
      <c r="C37" s="25">
        <v>0</v>
      </c>
      <c r="D37" s="25">
        <v>0</v>
      </c>
      <c r="E37" s="25">
        <v>0</v>
      </c>
      <c r="F37" s="25">
        <v>1</v>
      </c>
      <c r="G37" s="25">
        <v>0</v>
      </c>
      <c r="H37" s="25">
        <v>0</v>
      </c>
      <c r="I37" s="26">
        <f>'Форма 4'!I783</f>
        <v>0</v>
      </c>
      <c r="J37" s="26">
        <v>0</v>
      </c>
      <c r="K37" s="26">
        <f>'Форма 4'!I784</f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H37" s="25">
        <v>0</v>
      </c>
      <c r="AI37" s="25">
        <v>0</v>
      </c>
      <c r="AJ37" s="25">
        <v>0</v>
      </c>
      <c r="AK37" s="25">
        <v>0</v>
      </c>
    </row>
    <row r="38" spans="1:37" x14ac:dyDescent="0.15">
      <c r="A38" s="25" t="str">
        <f>'Форма 4'!A795</f>
        <v>34.</v>
      </c>
      <c r="B38" s="25">
        <f t="shared" si="0"/>
        <v>2.81</v>
      </c>
      <c r="C38" s="25">
        <v>0</v>
      </c>
      <c r="D38" s="25">
        <v>0</v>
      </c>
      <c r="E38" s="25">
        <v>0</v>
      </c>
      <c r="F38" s="25">
        <v>2.81</v>
      </c>
      <c r="G38" s="25">
        <v>0</v>
      </c>
      <c r="H38" s="25">
        <v>0</v>
      </c>
      <c r="I38" s="26">
        <f>'Форма 4'!I795</f>
        <v>0</v>
      </c>
      <c r="J38" s="26">
        <v>0</v>
      </c>
      <c r="K38" s="26">
        <f>'Форма 4'!I796</f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H38" s="25">
        <v>0</v>
      </c>
      <c r="AI38" s="25">
        <v>0</v>
      </c>
      <c r="AJ38" s="25">
        <v>0</v>
      </c>
      <c r="AK38" s="25">
        <v>0</v>
      </c>
    </row>
    <row r="39" spans="1:37" x14ac:dyDescent="0.15">
      <c r="A39" s="25" t="str">
        <f>'Форма 4'!A807</f>
        <v>35.</v>
      </c>
      <c r="B39" s="25">
        <f t="shared" si="0"/>
        <v>1.26</v>
      </c>
      <c r="C39" s="25">
        <v>0</v>
      </c>
      <c r="D39" s="25">
        <v>0</v>
      </c>
      <c r="E39" s="25">
        <v>0</v>
      </c>
      <c r="F39" s="25">
        <v>1.26</v>
      </c>
      <c r="G39" s="25">
        <v>0</v>
      </c>
      <c r="H39" s="25">
        <v>0</v>
      </c>
      <c r="I39" s="26">
        <f>'Форма 4'!I807</f>
        <v>0</v>
      </c>
      <c r="J39" s="26">
        <v>0</v>
      </c>
      <c r="K39" s="26">
        <f>'Форма 4'!I808</f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H39" s="25">
        <v>0</v>
      </c>
      <c r="AI39" s="25">
        <v>0</v>
      </c>
      <c r="AJ39" s="25">
        <v>0</v>
      </c>
      <c r="AK39" s="25">
        <v>0</v>
      </c>
    </row>
    <row r="40" spans="1:37" x14ac:dyDescent="0.15">
      <c r="A40" s="25" t="str">
        <f>'Форма 4'!A819</f>
        <v>36.</v>
      </c>
      <c r="B40" s="25">
        <f t="shared" si="0"/>
        <v>13.78</v>
      </c>
      <c r="C40" s="25">
        <v>0</v>
      </c>
      <c r="D40" s="25">
        <v>0</v>
      </c>
      <c r="E40" s="25">
        <v>0</v>
      </c>
      <c r="F40" s="25">
        <v>13.78</v>
      </c>
      <c r="G40" s="25">
        <v>0</v>
      </c>
      <c r="H40" s="25">
        <v>0</v>
      </c>
      <c r="I40" s="26">
        <f>'Форма 4'!I819</f>
        <v>0</v>
      </c>
      <c r="J40" s="26">
        <v>0</v>
      </c>
      <c r="K40" s="26">
        <f>'Форма 4'!I820</f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H40" s="25">
        <v>0</v>
      </c>
      <c r="AI40" s="25">
        <v>0</v>
      </c>
      <c r="AJ40" s="25">
        <v>0</v>
      </c>
      <c r="AK40" s="25">
        <v>0</v>
      </c>
    </row>
    <row r="41" spans="1:37" x14ac:dyDescent="0.15">
      <c r="A41" s="25" t="str">
        <f>'Форма 4'!A831</f>
        <v>37.</v>
      </c>
      <c r="B41" s="25">
        <f t="shared" si="0"/>
        <v>126.94</v>
      </c>
      <c r="C41" s="25">
        <v>0</v>
      </c>
      <c r="D41" s="25">
        <v>0</v>
      </c>
      <c r="E41" s="25">
        <v>0</v>
      </c>
      <c r="F41" s="25">
        <v>126.94</v>
      </c>
      <c r="G41" s="25">
        <v>0</v>
      </c>
      <c r="H41" s="25">
        <v>0</v>
      </c>
      <c r="I41" s="26">
        <f>'Форма 4'!I831</f>
        <v>0</v>
      </c>
      <c r="J41" s="26">
        <v>0</v>
      </c>
      <c r="K41" s="26">
        <f>'Форма 4'!I832</f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H41" s="25">
        <v>0</v>
      </c>
      <c r="AI41" s="25">
        <v>0</v>
      </c>
      <c r="AJ41" s="25">
        <v>0</v>
      </c>
      <c r="AK41" s="25">
        <v>0</v>
      </c>
    </row>
    <row r="42" spans="1:37" x14ac:dyDescent="0.15">
      <c r="A42" s="25" t="str">
        <f>'Форма 4'!A843</f>
        <v>38.</v>
      </c>
      <c r="B42" s="25">
        <f t="shared" si="0"/>
        <v>0.6</v>
      </c>
      <c r="C42" s="25">
        <v>0</v>
      </c>
      <c r="D42" s="25">
        <v>0</v>
      </c>
      <c r="E42" s="25">
        <v>0</v>
      </c>
      <c r="F42" s="25">
        <v>0.6</v>
      </c>
      <c r="G42" s="25">
        <v>0</v>
      </c>
      <c r="H42" s="25">
        <v>0</v>
      </c>
      <c r="I42" s="26">
        <f>'Форма 4'!I843</f>
        <v>0</v>
      </c>
      <c r="J42" s="26">
        <v>0</v>
      </c>
      <c r="K42" s="26">
        <f>'Форма 4'!I844</f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H42" s="25">
        <v>0</v>
      </c>
      <c r="AI42" s="25">
        <v>0</v>
      </c>
      <c r="AJ42" s="25">
        <v>0</v>
      </c>
      <c r="AK42" s="25">
        <v>0</v>
      </c>
    </row>
  </sheetData>
  <mergeCells count="4">
    <mergeCell ref="A2:J2"/>
    <mergeCell ref="B3:J3"/>
    <mergeCell ref="B4:J4"/>
    <mergeCell ref="A5:J5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K51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206</v>
      </c>
      <c r="C1" s="27" t="s">
        <v>207</v>
      </c>
      <c r="D1" s="27" t="s">
        <v>208</v>
      </c>
      <c r="E1" s="27" t="s">
        <v>209</v>
      </c>
      <c r="F1" s="27" t="s">
        <v>210</v>
      </c>
      <c r="G1" s="27" t="s">
        <v>211</v>
      </c>
      <c r="H1" s="27" t="s">
        <v>212</v>
      </c>
      <c r="I1" s="27" t="s">
        <v>213</v>
      </c>
      <c r="J1" s="27" t="s">
        <v>214</v>
      </c>
      <c r="K1" s="27" t="s">
        <v>215</v>
      </c>
      <c r="L1" s="27" t="s">
        <v>216</v>
      </c>
      <c r="M1" s="27" t="s">
        <v>217</v>
      </c>
      <c r="N1" s="27" t="s">
        <v>218</v>
      </c>
      <c r="O1" s="27" t="s">
        <v>219</v>
      </c>
      <c r="P1" s="27" t="s">
        <v>220</v>
      </c>
      <c r="Q1" s="27" t="s">
        <v>221</v>
      </c>
      <c r="R1" s="27" t="s">
        <v>222</v>
      </c>
      <c r="S1" s="27" t="s">
        <v>223</v>
      </c>
      <c r="T1" s="27" t="s">
        <v>224</v>
      </c>
      <c r="U1" s="27" t="s">
        <v>225</v>
      </c>
      <c r="V1" s="27" t="s">
        <v>226</v>
      </c>
      <c r="X1" s="27" t="s">
        <v>227</v>
      </c>
      <c r="Y1" s="27" t="s">
        <v>228</v>
      </c>
      <c r="Z1" s="27" t="s">
        <v>229</v>
      </c>
      <c r="AA1" s="27" t="s">
        <v>230</v>
      </c>
      <c r="AB1" s="27" t="s">
        <v>231</v>
      </c>
      <c r="AC1" s="27" t="s">
        <v>232</v>
      </c>
      <c r="AD1" s="27" t="s">
        <v>233</v>
      </c>
      <c r="AE1" s="27" t="s">
        <v>234</v>
      </c>
      <c r="AF1" s="27" t="s">
        <v>235</v>
      </c>
      <c r="AG1" s="27" t="s">
        <v>236</v>
      </c>
      <c r="AH1" s="27" t="s">
        <v>237</v>
      </c>
      <c r="AI1" s="27" t="s">
        <v>238</v>
      </c>
      <c r="AJ1" s="27" t="s">
        <v>239</v>
      </c>
      <c r="AK1" s="27" t="s">
        <v>240</v>
      </c>
    </row>
    <row r="2" spans="1:37" x14ac:dyDescent="0.15">
      <c r="A2" s="56"/>
      <c r="B2" s="57"/>
      <c r="C2" s="57"/>
      <c r="D2" s="57"/>
      <c r="E2" s="57"/>
      <c r="F2" s="57"/>
      <c r="G2" s="57"/>
      <c r="H2" s="57"/>
      <c r="I2" s="57"/>
      <c r="J2" s="57"/>
    </row>
    <row r="3" spans="1:37" x14ac:dyDescent="0.15">
      <c r="A3" s="28"/>
      <c r="B3" s="58" t="s">
        <v>241</v>
      </c>
      <c r="C3" s="58"/>
      <c r="D3" s="58"/>
      <c r="E3" s="58"/>
      <c r="F3" s="58"/>
      <c r="G3" s="58"/>
      <c r="H3" s="58"/>
      <c r="I3" s="58"/>
      <c r="J3" s="58"/>
    </row>
    <row r="4" spans="1:37" x14ac:dyDescent="0.15">
      <c r="A4" s="28"/>
      <c r="B4" s="58" t="s">
        <v>242</v>
      </c>
      <c r="C4" s="58"/>
      <c r="D4" s="58"/>
      <c r="E4" s="58"/>
      <c r="F4" s="58"/>
      <c r="G4" s="58"/>
      <c r="H4" s="58"/>
      <c r="I4" s="58"/>
      <c r="J4" s="58"/>
    </row>
    <row r="5" spans="1:37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</row>
    <row r="6" spans="1:37" x14ac:dyDescent="0.15">
      <c r="A6" s="25" t="str">
        <f>'Форма 4'!A18</f>
        <v>1.</v>
      </c>
      <c r="B6" s="25">
        <f t="shared" ref="B6:B20" si="0">ROUND(C6+D6+F6+AF6+AG6,2)</f>
        <v>652.71</v>
      </c>
      <c r="C6" s="25">
        <v>431.07</v>
      </c>
      <c r="D6" s="25">
        <v>23.2</v>
      </c>
      <c r="E6" s="25">
        <v>0.28999999999999998</v>
      </c>
      <c r="F6" s="25">
        <v>198.44</v>
      </c>
      <c r="G6" s="25">
        <v>0</v>
      </c>
      <c r="H6" s="25">
        <v>0</v>
      </c>
      <c r="I6" s="26">
        <f>'Форма 4'!I18</f>
        <v>38.799999999999997</v>
      </c>
      <c r="J6" s="26">
        <v>0</v>
      </c>
      <c r="K6" s="26">
        <f>'Форма 4'!I19</f>
        <v>0.02</v>
      </c>
      <c r="L6" s="25">
        <v>0</v>
      </c>
      <c r="M6" s="25">
        <v>0</v>
      </c>
      <c r="N6" s="25">
        <v>431.36</v>
      </c>
      <c r="O6" s="25">
        <v>280.38400000000001</v>
      </c>
      <c r="P6" s="25">
        <v>431.07</v>
      </c>
      <c r="Q6" s="25">
        <v>0.28999999999999998</v>
      </c>
      <c r="R6" s="25">
        <v>280.19549999999998</v>
      </c>
      <c r="S6" s="25">
        <v>0.1885</v>
      </c>
      <c r="T6" s="25">
        <v>0</v>
      </c>
      <c r="U6" s="25">
        <v>0</v>
      </c>
      <c r="V6" s="25">
        <v>0</v>
      </c>
      <c r="X6" s="25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8.6199999999999992</v>
      </c>
      <c r="AH6" s="25">
        <v>0</v>
      </c>
      <c r="AI6" s="25">
        <v>0</v>
      </c>
      <c r="AJ6" s="25">
        <v>0</v>
      </c>
      <c r="AK6" s="25">
        <v>0</v>
      </c>
    </row>
    <row r="7" spans="1:37" x14ac:dyDescent="0.15">
      <c r="A7" s="25" t="str">
        <f>'Форма 4'!A36</f>
        <v>2.</v>
      </c>
      <c r="B7" s="25">
        <f t="shared" si="0"/>
        <v>10.56</v>
      </c>
      <c r="C7" s="25">
        <v>7.78</v>
      </c>
      <c r="D7" s="25">
        <v>2.23</v>
      </c>
      <c r="E7" s="25">
        <v>0.14000000000000001</v>
      </c>
      <c r="F7" s="25">
        <v>0.55000000000000004</v>
      </c>
      <c r="G7" s="25">
        <v>0</v>
      </c>
      <c r="H7" s="25">
        <v>0</v>
      </c>
      <c r="I7" s="26">
        <f>'Форма 4'!I36</f>
        <v>0.7</v>
      </c>
      <c r="J7" s="26">
        <v>0</v>
      </c>
      <c r="K7" s="26">
        <f>'Форма 4'!I37</f>
        <v>0.01</v>
      </c>
      <c r="L7" s="25">
        <v>0</v>
      </c>
      <c r="M7" s="25">
        <v>0</v>
      </c>
      <c r="N7" s="25">
        <v>7.92</v>
      </c>
      <c r="O7" s="25">
        <v>5.1479999999999997</v>
      </c>
      <c r="P7" s="25">
        <v>7.78</v>
      </c>
      <c r="Q7" s="25">
        <v>0.14000000000000001</v>
      </c>
      <c r="R7" s="25">
        <v>5.0570000000000004</v>
      </c>
      <c r="S7" s="25">
        <v>9.0999999999999998E-2</v>
      </c>
      <c r="T7" s="25">
        <v>0</v>
      </c>
      <c r="U7" s="25">
        <v>0</v>
      </c>
      <c r="V7" s="25">
        <v>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0.16</v>
      </c>
      <c r="AH7" s="25">
        <v>0</v>
      </c>
      <c r="AI7" s="25">
        <v>0</v>
      </c>
      <c r="AJ7" s="25">
        <v>0</v>
      </c>
      <c r="AK7" s="25">
        <v>0</v>
      </c>
    </row>
    <row r="8" spans="1:37" x14ac:dyDescent="0.15">
      <c r="A8" s="25" t="str">
        <f>'Форма 4'!A54</f>
        <v>3.</v>
      </c>
      <c r="B8" s="25">
        <f t="shared" si="0"/>
        <v>84.88</v>
      </c>
      <c r="C8" s="25">
        <v>26.33</v>
      </c>
      <c r="D8" s="25">
        <v>54.98</v>
      </c>
      <c r="E8" s="25">
        <v>3.38</v>
      </c>
      <c r="F8" s="25">
        <v>3.57</v>
      </c>
      <c r="G8" s="25">
        <v>0</v>
      </c>
      <c r="H8" s="25">
        <v>0</v>
      </c>
      <c r="I8" s="26">
        <f>'Форма 4'!I54</f>
        <v>2.37</v>
      </c>
      <c r="J8" s="26">
        <v>0</v>
      </c>
      <c r="K8" s="26">
        <f>'Форма 4'!I55</f>
        <v>0.28999999999999998</v>
      </c>
      <c r="L8" s="25">
        <v>0</v>
      </c>
      <c r="M8" s="25">
        <v>0</v>
      </c>
      <c r="N8" s="25">
        <v>29.71</v>
      </c>
      <c r="O8" s="25">
        <v>19.311499999999999</v>
      </c>
      <c r="P8" s="25">
        <v>26.33</v>
      </c>
      <c r="Q8" s="25">
        <v>3.38</v>
      </c>
      <c r="R8" s="25">
        <v>17.1145</v>
      </c>
      <c r="S8" s="25">
        <v>2.1970000000000001</v>
      </c>
      <c r="T8" s="25">
        <v>0</v>
      </c>
      <c r="U8" s="25">
        <v>0</v>
      </c>
      <c r="V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0.53</v>
      </c>
      <c r="AH8" s="25">
        <v>0</v>
      </c>
      <c r="AI8" s="25">
        <v>0</v>
      </c>
      <c r="AJ8" s="25">
        <v>0</v>
      </c>
      <c r="AK8" s="25">
        <v>0</v>
      </c>
    </row>
    <row r="9" spans="1:37" x14ac:dyDescent="0.15">
      <c r="A9" s="25" t="str">
        <f>'Форма 4'!A72</f>
        <v>4.</v>
      </c>
      <c r="B9" s="25">
        <f t="shared" si="0"/>
        <v>46.5</v>
      </c>
      <c r="C9" s="25">
        <v>26.2</v>
      </c>
      <c r="D9" s="25">
        <v>12.07</v>
      </c>
      <c r="E9" s="25">
        <v>0.83</v>
      </c>
      <c r="F9" s="25">
        <v>8.23</v>
      </c>
      <c r="G9" s="25">
        <v>0</v>
      </c>
      <c r="H9" s="25">
        <v>0</v>
      </c>
      <c r="I9" s="26">
        <f>'Форма 4'!I72</f>
        <v>2.4300000000000002</v>
      </c>
      <c r="J9" s="26">
        <v>0</v>
      </c>
      <c r="K9" s="26">
        <f>'Форма 4'!I73</f>
        <v>0.06</v>
      </c>
      <c r="L9" s="25">
        <v>0</v>
      </c>
      <c r="M9" s="25">
        <v>0</v>
      </c>
      <c r="N9" s="25">
        <v>27.03</v>
      </c>
      <c r="O9" s="25">
        <v>17.569500000000001</v>
      </c>
      <c r="P9" s="25">
        <v>26.2</v>
      </c>
      <c r="Q9" s="25">
        <v>0.83</v>
      </c>
      <c r="R9" s="25">
        <v>17.03</v>
      </c>
      <c r="S9" s="25">
        <v>0.53949999999999998</v>
      </c>
      <c r="T9" s="25">
        <v>0</v>
      </c>
      <c r="U9" s="25">
        <v>0</v>
      </c>
      <c r="V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0.52</v>
      </c>
      <c r="AH9" s="25">
        <v>0</v>
      </c>
      <c r="AI9" s="25">
        <v>0</v>
      </c>
      <c r="AJ9" s="25">
        <v>0</v>
      </c>
      <c r="AK9" s="25">
        <v>0</v>
      </c>
    </row>
    <row r="10" spans="1:37" x14ac:dyDescent="0.15">
      <c r="A10" s="25" t="str">
        <f>'Форма 4'!A90</f>
        <v>5.</v>
      </c>
      <c r="B10" s="25">
        <f t="shared" si="0"/>
        <v>41.11</v>
      </c>
      <c r="C10" s="25">
        <v>16.63</v>
      </c>
      <c r="D10" s="25">
        <v>1.41</v>
      </c>
      <c r="E10" s="25">
        <v>0</v>
      </c>
      <c r="F10" s="25">
        <v>23.07</v>
      </c>
      <c r="G10" s="25">
        <v>0</v>
      </c>
      <c r="H10" s="25">
        <v>0</v>
      </c>
      <c r="I10" s="26">
        <f>'Форма 4'!I90</f>
        <v>1.56</v>
      </c>
      <c r="J10" s="26">
        <v>0</v>
      </c>
      <c r="K10" s="26">
        <f>'Форма 4'!I91</f>
        <v>0</v>
      </c>
      <c r="L10" s="25">
        <v>0</v>
      </c>
      <c r="M10" s="25">
        <v>0</v>
      </c>
      <c r="N10" s="25">
        <v>16.63</v>
      </c>
      <c r="O10" s="25">
        <v>10.8095</v>
      </c>
      <c r="P10" s="25">
        <v>16.63</v>
      </c>
      <c r="Q10" s="25">
        <v>0</v>
      </c>
      <c r="R10" s="25">
        <v>10.8095</v>
      </c>
      <c r="S10" s="25">
        <v>0</v>
      </c>
      <c r="T10" s="25">
        <v>0</v>
      </c>
      <c r="U10" s="25">
        <v>0</v>
      </c>
      <c r="V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0.33</v>
      </c>
      <c r="AH10" s="25">
        <v>0</v>
      </c>
      <c r="AI10" s="25">
        <v>0</v>
      </c>
      <c r="AJ10" s="25">
        <v>0</v>
      </c>
      <c r="AK10" s="25">
        <v>0</v>
      </c>
    </row>
    <row r="11" spans="1:37" x14ac:dyDescent="0.15">
      <c r="A11" s="25" t="str">
        <f>'Форма 4'!A108</f>
        <v>6.</v>
      </c>
      <c r="B11" s="25">
        <f t="shared" si="0"/>
        <v>735.51</v>
      </c>
      <c r="C11" s="25">
        <v>652.49</v>
      </c>
      <c r="D11" s="25">
        <v>17.86</v>
      </c>
      <c r="E11" s="25">
        <v>1.1599999999999999</v>
      </c>
      <c r="F11" s="25">
        <v>65.16</v>
      </c>
      <c r="G11" s="25">
        <v>0</v>
      </c>
      <c r="H11" s="25">
        <v>0</v>
      </c>
      <c r="I11" s="26">
        <f>'Форма 4'!I108</f>
        <v>58.73</v>
      </c>
      <c r="J11" s="26">
        <v>0</v>
      </c>
      <c r="K11" s="26">
        <f>'Форма 4'!I109</f>
        <v>0.08</v>
      </c>
      <c r="L11" s="25">
        <v>0</v>
      </c>
      <c r="M11" s="25">
        <v>0</v>
      </c>
      <c r="N11" s="25">
        <v>653.65</v>
      </c>
      <c r="O11" s="25">
        <v>424.8725</v>
      </c>
      <c r="P11" s="25">
        <v>652.49</v>
      </c>
      <c r="Q11" s="25">
        <v>1.1599999999999999</v>
      </c>
      <c r="R11" s="25">
        <v>424.11849999999998</v>
      </c>
      <c r="S11" s="25">
        <v>0.754</v>
      </c>
      <c r="T11" s="25">
        <v>0</v>
      </c>
      <c r="U11" s="25">
        <v>0</v>
      </c>
      <c r="V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13.05</v>
      </c>
      <c r="AH11" s="25">
        <v>0</v>
      </c>
      <c r="AI11" s="25">
        <v>0</v>
      </c>
      <c r="AJ11" s="25">
        <v>0</v>
      </c>
      <c r="AK11" s="25">
        <v>0</v>
      </c>
    </row>
    <row r="12" spans="1:37" x14ac:dyDescent="0.15">
      <c r="A12" s="25" t="str">
        <f>'Форма 4'!A126</f>
        <v>7.</v>
      </c>
      <c r="B12" s="25">
        <f t="shared" si="0"/>
        <v>46.48</v>
      </c>
      <c r="C12" s="25">
        <v>38.24</v>
      </c>
      <c r="D12" s="25">
        <v>0</v>
      </c>
      <c r="E12" s="25">
        <v>0</v>
      </c>
      <c r="F12" s="25">
        <v>8.24</v>
      </c>
      <c r="G12" s="25">
        <v>0</v>
      </c>
      <c r="H12" s="25">
        <v>0</v>
      </c>
      <c r="I12" s="26">
        <f>'Форма 4'!I126</f>
        <v>4</v>
      </c>
      <c r="J12" s="26">
        <v>0</v>
      </c>
      <c r="K12" s="26">
        <f>'Форма 4'!I127</f>
        <v>0</v>
      </c>
      <c r="L12" s="25">
        <v>0</v>
      </c>
      <c r="M12" s="25">
        <v>0</v>
      </c>
      <c r="N12" s="25">
        <v>37.092799999999997</v>
      </c>
      <c r="O12" s="25">
        <v>24.856000000000002</v>
      </c>
      <c r="P12" s="25">
        <v>37.092799999999997</v>
      </c>
      <c r="Q12" s="25">
        <v>0</v>
      </c>
      <c r="R12" s="25">
        <v>24.856000000000002</v>
      </c>
      <c r="S12" s="25">
        <v>0</v>
      </c>
      <c r="T12" s="25">
        <v>0</v>
      </c>
      <c r="U12" s="25">
        <v>0</v>
      </c>
      <c r="V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0.76</v>
      </c>
      <c r="AH12" s="25">
        <v>0</v>
      </c>
      <c r="AI12" s="25">
        <v>0</v>
      </c>
      <c r="AJ12" s="25">
        <v>0</v>
      </c>
      <c r="AK12" s="25">
        <v>0</v>
      </c>
    </row>
    <row r="13" spans="1:37" x14ac:dyDescent="0.15">
      <c r="A13" s="25" t="str">
        <f>'Форма 4'!A144</f>
        <v>8.</v>
      </c>
      <c r="B13" s="25">
        <f t="shared" si="0"/>
        <v>12.88</v>
      </c>
      <c r="C13" s="25">
        <v>12.44</v>
      </c>
      <c r="D13" s="25">
        <v>0</v>
      </c>
      <c r="E13" s="25">
        <v>0</v>
      </c>
      <c r="F13" s="25">
        <v>0.44</v>
      </c>
      <c r="G13" s="25">
        <v>0</v>
      </c>
      <c r="H13" s="25">
        <v>0</v>
      </c>
      <c r="I13" s="26">
        <f>'Форма 4'!I144</f>
        <v>1.1200000000000001</v>
      </c>
      <c r="J13" s="26">
        <v>0</v>
      </c>
      <c r="K13" s="26">
        <f>'Форма 4'!I145</f>
        <v>0</v>
      </c>
      <c r="L13" s="25">
        <v>0</v>
      </c>
      <c r="M13" s="25">
        <v>0</v>
      </c>
      <c r="N13" s="25">
        <v>12.44</v>
      </c>
      <c r="O13" s="25">
        <v>8.0860000000000003</v>
      </c>
      <c r="P13" s="25">
        <v>12.44</v>
      </c>
      <c r="Q13" s="25">
        <v>0</v>
      </c>
      <c r="R13" s="25">
        <v>8.0860000000000003</v>
      </c>
      <c r="S13" s="25">
        <v>0</v>
      </c>
      <c r="T13" s="25">
        <v>0</v>
      </c>
      <c r="U13" s="25">
        <v>0</v>
      </c>
      <c r="V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0.25</v>
      </c>
      <c r="AH13" s="25">
        <v>0</v>
      </c>
      <c r="AI13" s="25">
        <v>0</v>
      </c>
      <c r="AJ13" s="25">
        <v>0</v>
      </c>
      <c r="AK13" s="25">
        <v>0</v>
      </c>
    </row>
    <row r="14" spans="1:37" x14ac:dyDescent="0.15">
      <c r="A14" s="25" t="str">
        <f>'Форма 4'!A162</f>
        <v>9.</v>
      </c>
      <c r="B14" s="25">
        <f t="shared" si="0"/>
        <v>30.66</v>
      </c>
      <c r="C14" s="25">
        <v>12.18</v>
      </c>
      <c r="D14" s="25">
        <v>17.86</v>
      </c>
      <c r="E14" s="25">
        <v>1.1599999999999999</v>
      </c>
      <c r="F14" s="25">
        <v>0.62</v>
      </c>
      <c r="G14" s="25">
        <v>0</v>
      </c>
      <c r="H14" s="25">
        <v>0</v>
      </c>
      <c r="I14" s="26">
        <f>'Форма 4'!I162</f>
        <v>1.1299999999999999</v>
      </c>
      <c r="J14" s="26">
        <v>0</v>
      </c>
      <c r="K14" s="26">
        <f>'Форма 4'!I163</f>
        <v>0.08</v>
      </c>
      <c r="L14" s="25">
        <v>0</v>
      </c>
      <c r="M14" s="25">
        <v>0</v>
      </c>
      <c r="N14" s="25">
        <v>13.34</v>
      </c>
      <c r="O14" s="25">
        <v>8.6709999999999994</v>
      </c>
      <c r="P14" s="25">
        <v>12.18</v>
      </c>
      <c r="Q14" s="25">
        <v>1.1599999999999999</v>
      </c>
      <c r="R14" s="25">
        <v>7.9169999999999998</v>
      </c>
      <c r="S14" s="25">
        <v>0.754</v>
      </c>
      <c r="T14" s="25">
        <v>0</v>
      </c>
      <c r="U14" s="25">
        <v>0</v>
      </c>
      <c r="V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0.24</v>
      </c>
      <c r="AH14" s="25">
        <v>0</v>
      </c>
      <c r="AI14" s="25">
        <v>0</v>
      </c>
      <c r="AJ14" s="25">
        <v>0</v>
      </c>
      <c r="AK14" s="25">
        <v>0</v>
      </c>
    </row>
    <row r="15" spans="1:37" x14ac:dyDescent="0.15">
      <c r="A15" s="25" t="str">
        <f>'Форма 4'!A180</f>
        <v>10.</v>
      </c>
      <c r="B15" s="25">
        <f t="shared" si="0"/>
        <v>12.88</v>
      </c>
      <c r="C15" s="25">
        <v>12.44</v>
      </c>
      <c r="D15" s="25">
        <v>0</v>
      </c>
      <c r="E15" s="25">
        <v>0</v>
      </c>
      <c r="F15" s="25">
        <v>0.44</v>
      </c>
      <c r="G15" s="25">
        <v>0</v>
      </c>
      <c r="H15" s="25">
        <v>0</v>
      </c>
      <c r="I15" s="26">
        <f>'Форма 4'!I180</f>
        <v>1.1200000000000001</v>
      </c>
      <c r="J15" s="26">
        <v>0</v>
      </c>
      <c r="K15" s="26">
        <f>'Форма 4'!I181</f>
        <v>0</v>
      </c>
      <c r="L15" s="25">
        <v>0</v>
      </c>
      <c r="M15" s="25">
        <v>0</v>
      </c>
      <c r="N15" s="25">
        <v>12.44</v>
      </c>
      <c r="O15" s="25">
        <v>8.0860000000000003</v>
      </c>
      <c r="P15" s="25">
        <v>12.44</v>
      </c>
      <c r="Q15" s="25">
        <v>0</v>
      </c>
      <c r="R15" s="25">
        <v>8.0860000000000003</v>
      </c>
      <c r="S15" s="25">
        <v>0</v>
      </c>
      <c r="T15" s="25">
        <v>0</v>
      </c>
      <c r="U15" s="25">
        <v>0</v>
      </c>
      <c r="V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0.25</v>
      </c>
      <c r="AH15" s="25">
        <v>0</v>
      </c>
      <c r="AI15" s="25">
        <v>0</v>
      </c>
      <c r="AJ15" s="25">
        <v>0</v>
      </c>
      <c r="AK15" s="25">
        <v>0</v>
      </c>
    </row>
    <row r="16" spans="1:37" x14ac:dyDescent="0.15">
      <c r="A16" s="25" t="str">
        <f>'Форма 4'!A198</f>
        <v>11.</v>
      </c>
      <c r="B16" s="25">
        <f t="shared" si="0"/>
        <v>560.02</v>
      </c>
      <c r="C16" s="25">
        <v>338.97</v>
      </c>
      <c r="D16" s="25">
        <v>30.89</v>
      </c>
      <c r="E16" s="25">
        <v>0.43</v>
      </c>
      <c r="F16" s="25">
        <v>190.16</v>
      </c>
      <c r="G16" s="25">
        <v>0</v>
      </c>
      <c r="H16" s="25">
        <v>0</v>
      </c>
      <c r="I16" s="26">
        <f>'Форма 4'!I198</f>
        <v>32.159999999999997</v>
      </c>
      <c r="J16" s="26">
        <v>0</v>
      </c>
      <c r="K16" s="26">
        <f>'Форма 4'!I199</f>
        <v>0.03</v>
      </c>
      <c r="L16" s="25">
        <v>0</v>
      </c>
      <c r="M16" s="25">
        <v>0</v>
      </c>
      <c r="N16" s="25">
        <v>339.4</v>
      </c>
      <c r="O16" s="25">
        <v>220.61</v>
      </c>
      <c r="P16" s="25">
        <v>338.97</v>
      </c>
      <c r="Q16" s="25">
        <v>0.43</v>
      </c>
      <c r="R16" s="25">
        <v>220.3305</v>
      </c>
      <c r="S16" s="25">
        <v>0.27950000000000003</v>
      </c>
      <c r="T16" s="25">
        <v>0</v>
      </c>
      <c r="U16" s="25">
        <v>0</v>
      </c>
      <c r="V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6.78</v>
      </c>
      <c r="AH16" s="25">
        <v>0</v>
      </c>
      <c r="AI16" s="25">
        <v>0</v>
      </c>
      <c r="AJ16" s="25">
        <v>0</v>
      </c>
      <c r="AK16" s="25">
        <v>0</v>
      </c>
    </row>
    <row r="17" spans="1:37" x14ac:dyDescent="0.15">
      <c r="A17" s="25" t="str">
        <f>'Форма 4'!A216</f>
        <v>12.</v>
      </c>
      <c r="B17" s="25">
        <f t="shared" si="0"/>
        <v>12.88</v>
      </c>
      <c r="C17" s="25">
        <v>12.44</v>
      </c>
      <c r="D17" s="25">
        <v>0</v>
      </c>
      <c r="E17" s="25">
        <v>0</v>
      </c>
      <c r="F17" s="25">
        <v>0.44</v>
      </c>
      <c r="G17" s="25">
        <v>0</v>
      </c>
      <c r="H17" s="25">
        <v>0</v>
      </c>
      <c r="I17" s="26">
        <f>'Форма 4'!I216</f>
        <v>1.1200000000000001</v>
      </c>
      <c r="J17" s="26">
        <v>0</v>
      </c>
      <c r="K17" s="26">
        <f>'Форма 4'!I217</f>
        <v>0</v>
      </c>
      <c r="L17" s="25">
        <v>0</v>
      </c>
      <c r="M17" s="25">
        <v>0</v>
      </c>
      <c r="N17" s="25">
        <v>12.44</v>
      </c>
      <c r="O17" s="25">
        <v>8.0860000000000003</v>
      </c>
      <c r="P17" s="25">
        <v>12.44</v>
      </c>
      <c r="Q17" s="25">
        <v>0</v>
      </c>
      <c r="R17" s="25">
        <v>8.0860000000000003</v>
      </c>
      <c r="S17" s="25">
        <v>0</v>
      </c>
      <c r="T17" s="25">
        <v>0</v>
      </c>
      <c r="U17" s="25">
        <v>0</v>
      </c>
      <c r="V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0.25</v>
      </c>
      <c r="AH17" s="25">
        <v>0</v>
      </c>
      <c r="AI17" s="25">
        <v>0</v>
      </c>
      <c r="AJ17" s="25">
        <v>0</v>
      </c>
      <c r="AK17" s="25">
        <v>0</v>
      </c>
    </row>
    <row r="18" spans="1:37" x14ac:dyDescent="0.15">
      <c r="A18" s="25" t="str">
        <f>'Форма 4'!A234</f>
        <v>13.</v>
      </c>
      <c r="B18" s="25">
        <f t="shared" si="0"/>
        <v>244.7</v>
      </c>
      <c r="C18" s="25">
        <v>156.41</v>
      </c>
      <c r="D18" s="25">
        <v>71.16</v>
      </c>
      <c r="E18" s="25">
        <v>0</v>
      </c>
      <c r="F18" s="25">
        <v>17.13</v>
      </c>
      <c r="G18" s="25">
        <v>0</v>
      </c>
      <c r="H18" s="25">
        <v>0</v>
      </c>
      <c r="I18" s="26">
        <f>'Форма 4'!I234</f>
        <v>15.2</v>
      </c>
      <c r="J18" s="26">
        <v>0</v>
      </c>
      <c r="K18" s="26">
        <f>'Форма 4'!I235</f>
        <v>0</v>
      </c>
      <c r="L18" s="25">
        <v>0</v>
      </c>
      <c r="M18" s="25">
        <v>0</v>
      </c>
      <c r="N18" s="25">
        <v>156.41</v>
      </c>
      <c r="O18" s="25">
        <v>101.6665</v>
      </c>
      <c r="P18" s="25">
        <v>156.41</v>
      </c>
      <c r="Q18" s="25">
        <v>0</v>
      </c>
      <c r="R18" s="25">
        <v>101.6665</v>
      </c>
      <c r="S18" s="25">
        <v>0</v>
      </c>
      <c r="T18" s="25">
        <v>0</v>
      </c>
      <c r="U18" s="25">
        <v>0</v>
      </c>
      <c r="V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3.13</v>
      </c>
      <c r="AH18" s="25">
        <v>0</v>
      </c>
      <c r="AI18" s="25">
        <v>0</v>
      </c>
      <c r="AJ18" s="25">
        <v>0</v>
      </c>
      <c r="AK18" s="25">
        <v>0</v>
      </c>
    </row>
    <row r="19" spans="1:37" x14ac:dyDescent="0.15">
      <c r="A19" s="25" t="str">
        <f>'Форма 4'!A252</f>
        <v>14.</v>
      </c>
      <c r="B19" s="25">
        <f t="shared" si="0"/>
        <v>145.71</v>
      </c>
      <c r="C19" s="25">
        <v>94.44</v>
      </c>
      <c r="D19" s="25">
        <v>13.39</v>
      </c>
      <c r="E19" s="25">
        <v>0.87</v>
      </c>
      <c r="F19" s="25">
        <v>37.880000000000003</v>
      </c>
      <c r="G19" s="25">
        <v>0</v>
      </c>
      <c r="H19" s="25">
        <v>0</v>
      </c>
      <c r="I19" s="26">
        <f>'Форма 4'!I252</f>
        <v>8.9600000000000009</v>
      </c>
      <c r="J19" s="26">
        <v>0</v>
      </c>
      <c r="K19" s="26">
        <f>'Форма 4'!I253</f>
        <v>0.06</v>
      </c>
      <c r="L19" s="25">
        <v>0</v>
      </c>
      <c r="M19" s="25">
        <v>0</v>
      </c>
      <c r="N19" s="25">
        <v>95.31</v>
      </c>
      <c r="O19" s="25">
        <v>61.951500000000003</v>
      </c>
      <c r="P19" s="25">
        <v>94.44</v>
      </c>
      <c r="Q19" s="25">
        <v>0.87</v>
      </c>
      <c r="R19" s="25">
        <v>61.386000000000003</v>
      </c>
      <c r="S19" s="25">
        <v>0.5655</v>
      </c>
      <c r="T19" s="25">
        <v>0</v>
      </c>
      <c r="U19" s="25">
        <v>0</v>
      </c>
      <c r="V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1.89</v>
      </c>
      <c r="AH19" s="25">
        <v>0</v>
      </c>
      <c r="AI19" s="25">
        <v>0</v>
      </c>
      <c r="AJ19" s="25">
        <v>0</v>
      </c>
      <c r="AK19" s="25">
        <v>0</v>
      </c>
    </row>
    <row r="20" spans="1:37" x14ac:dyDescent="0.15">
      <c r="A20" s="25" t="str">
        <f>'Форма 4'!A270</f>
        <v>15.</v>
      </c>
      <c r="B20" s="25">
        <f t="shared" si="0"/>
        <v>164.35</v>
      </c>
      <c r="C20" s="25">
        <v>154.13</v>
      </c>
      <c r="D20" s="25">
        <v>0</v>
      </c>
      <c r="E20" s="25">
        <v>0</v>
      </c>
      <c r="F20" s="25">
        <v>10.220000000000001</v>
      </c>
      <c r="G20" s="25">
        <v>0</v>
      </c>
      <c r="H20" s="25">
        <v>0</v>
      </c>
      <c r="I20" s="26">
        <f>'Форма 4'!I270</f>
        <v>12.4</v>
      </c>
      <c r="J20" s="26">
        <v>0</v>
      </c>
      <c r="K20" s="26">
        <f>'Форма 4'!I271</f>
        <v>0</v>
      </c>
      <c r="L20" s="25">
        <v>0</v>
      </c>
      <c r="M20" s="25">
        <v>0</v>
      </c>
      <c r="N20" s="25">
        <v>129.4692</v>
      </c>
      <c r="O20" s="25">
        <v>92.477999999999994</v>
      </c>
      <c r="P20" s="25">
        <v>129.4692</v>
      </c>
      <c r="Q20" s="25">
        <v>0</v>
      </c>
      <c r="R20" s="25">
        <v>92.477999999999994</v>
      </c>
      <c r="S20" s="25">
        <v>0</v>
      </c>
      <c r="T20" s="25">
        <v>0</v>
      </c>
      <c r="U20" s="25">
        <v>0</v>
      </c>
      <c r="V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3.08</v>
      </c>
      <c r="AH20" s="25">
        <v>0</v>
      </c>
      <c r="AI20" s="25">
        <v>0</v>
      </c>
      <c r="AJ20" s="25">
        <v>0</v>
      </c>
      <c r="AK20" s="25">
        <v>0</v>
      </c>
    </row>
    <row r="22" spans="1:37" x14ac:dyDescent="0.15">
      <c r="B22" s="53" t="s">
        <v>142</v>
      </c>
      <c r="C22" s="53"/>
      <c r="D22" s="53"/>
      <c r="E22" s="53"/>
      <c r="F22" s="53"/>
      <c r="G22" s="53"/>
      <c r="H22" s="53"/>
      <c r="I22" s="53"/>
      <c r="J22" s="53"/>
    </row>
    <row r="23" spans="1:37" x14ac:dyDescent="0.15">
      <c r="B23" s="53"/>
      <c r="C23" s="53"/>
      <c r="D23" s="53"/>
      <c r="E23" s="53"/>
      <c r="F23" s="53"/>
      <c r="G23" s="53"/>
      <c r="H23" s="53"/>
      <c r="I23" s="53"/>
      <c r="J23" s="53"/>
    </row>
    <row r="24" spans="1:37" x14ac:dyDescent="0.15">
      <c r="A24" s="25" t="str">
        <f>'Форма 4'!A380</f>
        <v>16.</v>
      </c>
      <c r="B24" s="25">
        <f>ROUND(C24+D24+F24+AF24+AG24,2)</f>
        <v>186.04</v>
      </c>
      <c r="C24" s="25">
        <v>186.04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6">
        <f>'Форма 4'!I380</f>
        <v>12.96</v>
      </c>
      <c r="J24" s="26">
        <v>0</v>
      </c>
      <c r="K24" s="26">
        <f>'Форма 4'!I381</f>
        <v>0</v>
      </c>
      <c r="L24" s="25">
        <v>0</v>
      </c>
      <c r="M24" s="25">
        <v>0</v>
      </c>
      <c r="N24" s="25">
        <v>126.5072</v>
      </c>
      <c r="O24" s="25">
        <v>74.415999999999997</v>
      </c>
      <c r="P24" s="25">
        <v>126.5072</v>
      </c>
      <c r="Q24" s="25">
        <v>0</v>
      </c>
      <c r="R24" s="25">
        <v>74.415999999999997</v>
      </c>
      <c r="S24" s="25">
        <v>0</v>
      </c>
      <c r="T24" s="25">
        <v>0</v>
      </c>
      <c r="U24" s="25">
        <v>0</v>
      </c>
      <c r="V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H24" s="25">
        <v>0</v>
      </c>
      <c r="AI24" s="25">
        <v>0</v>
      </c>
      <c r="AJ24" s="25">
        <v>0</v>
      </c>
      <c r="AK24" s="25">
        <v>0</v>
      </c>
    </row>
    <row r="25" spans="1:37" x14ac:dyDescent="0.15">
      <c r="A25" s="25" t="str">
        <f>'Форма 4'!A398</f>
        <v>17.</v>
      </c>
      <c r="B25" s="25">
        <f>ROUND(C25+D25+F25+AF25+AG25,2)</f>
        <v>17.510000000000002</v>
      </c>
      <c r="C25" s="25">
        <v>17.510000000000002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6">
        <f>'Форма 4'!I398</f>
        <v>1.22</v>
      </c>
      <c r="J25" s="26">
        <v>0</v>
      </c>
      <c r="K25" s="26">
        <f>'Форма 4'!I399</f>
        <v>0</v>
      </c>
      <c r="L25" s="25">
        <v>0</v>
      </c>
      <c r="M25" s="25">
        <v>0</v>
      </c>
      <c r="N25" s="25">
        <v>11.9068</v>
      </c>
      <c r="O25" s="25">
        <v>7.0039999999999996</v>
      </c>
      <c r="P25" s="25">
        <v>11.9068</v>
      </c>
      <c r="Q25" s="25">
        <v>0</v>
      </c>
      <c r="R25" s="25">
        <v>7.0039999999999996</v>
      </c>
      <c r="S25" s="25">
        <v>0</v>
      </c>
      <c r="T25" s="25">
        <v>0</v>
      </c>
      <c r="U25" s="25">
        <v>0</v>
      </c>
      <c r="V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H25" s="25">
        <v>0</v>
      </c>
      <c r="AI25" s="25">
        <v>0</v>
      </c>
      <c r="AJ25" s="25">
        <v>0</v>
      </c>
      <c r="AK25" s="25">
        <v>0</v>
      </c>
    </row>
    <row r="26" spans="1:37" x14ac:dyDescent="0.15">
      <c r="A26" s="25" t="str">
        <f>'Форма 4'!A416</f>
        <v>18.</v>
      </c>
      <c r="B26" s="25">
        <f>ROUND(C26+D26+F26+AF26+AG26,2)</f>
        <v>4.59</v>
      </c>
      <c r="C26" s="25">
        <v>4.59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6">
        <f>'Форма 4'!I416</f>
        <v>0.32</v>
      </c>
      <c r="J26" s="26">
        <v>0</v>
      </c>
      <c r="K26" s="26">
        <f>'Форма 4'!I417</f>
        <v>0</v>
      </c>
      <c r="L26" s="25">
        <v>0</v>
      </c>
      <c r="M26" s="25">
        <v>0</v>
      </c>
      <c r="N26" s="25">
        <v>3.1212</v>
      </c>
      <c r="O26" s="25">
        <v>1.8360000000000001</v>
      </c>
      <c r="P26" s="25">
        <v>3.1212</v>
      </c>
      <c r="Q26" s="25">
        <v>0</v>
      </c>
      <c r="R26" s="25">
        <v>1.8360000000000001</v>
      </c>
      <c r="S26" s="25">
        <v>0</v>
      </c>
      <c r="T26" s="25">
        <v>0</v>
      </c>
      <c r="U26" s="25">
        <v>0</v>
      </c>
      <c r="V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H26" s="25">
        <v>0</v>
      </c>
      <c r="AI26" s="25">
        <v>0</v>
      </c>
      <c r="AJ26" s="25">
        <v>0</v>
      </c>
      <c r="AK26" s="25">
        <v>0</v>
      </c>
    </row>
    <row r="27" spans="1:37" x14ac:dyDescent="0.15">
      <c r="A27" s="25" t="str">
        <f>'Форма 4'!A434</f>
        <v>19.</v>
      </c>
      <c r="B27" s="25">
        <f>ROUND(C27+D27+F27+AF27+AG27,2)</f>
        <v>3651.5</v>
      </c>
      <c r="C27" s="25">
        <v>3651.5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6">
        <f>'Форма 4'!I434</f>
        <v>200</v>
      </c>
      <c r="J27" s="26">
        <v>0</v>
      </c>
      <c r="K27" s="26">
        <f>'Форма 4'!I435</f>
        <v>0</v>
      </c>
      <c r="L27" s="25">
        <v>0</v>
      </c>
      <c r="M27" s="25">
        <v>0</v>
      </c>
      <c r="N27" s="25">
        <v>2483.02</v>
      </c>
      <c r="O27" s="25">
        <v>1460.6</v>
      </c>
      <c r="P27" s="25">
        <v>2483.02</v>
      </c>
      <c r="Q27" s="25">
        <v>0</v>
      </c>
      <c r="R27" s="25">
        <v>1460.6</v>
      </c>
      <c r="S27" s="25">
        <v>0</v>
      </c>
      <c r="T27" s="25">
        <v>0</v>
      </c>
      <c r="U27" s="25">
        <v>0</v>
      </c>
      <c r="V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H27" s="25">
        <v>0</v>
      </c>
      <c r="AI27" s="25">
        <v>0</v>
      </c>
      <c r="AJ27" s="25">
        <v>0</v>
      </c>
      <c r="AK27" s="25">
        <v>0</v>
      </c>
    </row>
    <row r="28" spans="1:37" x14ac:dyDescent="0.15">
      <c r="A28" s="25" t="str">
        <f>'Форма 4'!A452</f>
        <v>20.</v>
      </c>
      <c r="B28" s="25">
        <f>ROUND(C28+D28+F28+AF28+AG28,2)</f>
        <v>43.84</v>
      </c>
      <c r="C28" s="25">
        <v>43.84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6">
        <f>'Форма 4'!I452</f>
        <v>2.4900000000000002</v>
      </c>
      <c r="J28" s="26">
        <v>0</v>
      </c>
      <c r="K28" s="26">
        <f>'Форма 4'!I453</f>
        <v>0</v>
      </c>
      <c r="L28" s="25">
        <v>0</v>
      </c>
      <c r="M28" s="25">
        <v>0</v>
      </c>
      <c r="N28" s="25">
        <v>29.811199999999999</v>
      </c>
      <c r="O28" s="25">
        <v>17.536000000000001</v>
      </c>
      <c r="P28" s="25">
        <v>29.811199999999999</v>
      </c>
      <c r="Q28" s="25">
        <v>0</v>
      </c>
      <c r="R28" s="25">
        <v>17.536000000000001</v>
      </c>
      <c r="S28" s="25">
        <v>0</v>
      </c>
      <c r="T28" s="25">
        <v>0</v>
      </c>
      <c r="U28" s="25">
        <v>0</v>
      </c>
      <c r="V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H28" s="25">
        <v>0</v>
      </c>
      <c r="AI28" s="25">
        <v>0</v>
      </c>
      <c r="AJ28" s="25">
        <v>0</v>
      </c>
      <c r="AK28" s="25">
        <v>0</v>
      </c>
    </row>
    <row r="30" spans="1:37" x14ac:dyDescent="0.15">
      <c r="B30" s="53" t="s">
        <v>158</v>
      </c>
      <c r="C30" s="53"/>
      <c r="D30" s="53"/>
      <c r="E30" s="53"/>
      <c r="F30" s="53"/>
      <c r="G30" s="53"/>
      <c r="H30" s="53"/>
      <c r="I30" s="53"/>
      <c r="J30" s="53"/>
    </row>
    <row r="31" spans="1:37" x14ac:dyDescent="0.15">
      <c r="B31" s="53"/>
      <c r="C31" s="53"/>
      <c r="D31" s="53"/>
      <c r="E31" s="53"/>
      <c r="F31" s="53"/>
      <c r="G31" s="53"/>
      <c r="H31" s="53"/>
      <c r="I31" s="53"/>
      <c r="J31" s="53"/>
    </row>
    <row r="32" spans="1:37" x14ac:dyDescent="0.15">
      <c r="A32" s="25" t="str">
        <f>'Форма 4'!A560</f>
        <v>21.</v>
      </c>
      <c r="B32" s="25">
        <f>ROUND(C32+D32+F32+AF32+AG32,2)</f>
        <v>2647.68</v>
      </c>
      <c r="C32" s="25">
        <v>0</v>
      </c>
      <c r="D32" s="25">
        <v>0</v>
      </c>
      <c r="E32" s="25">
        <v>0</v>
      </c>
      <c r="F32" s="25">
        <v>2647.68</v>
      </c>
      <c r="G32" s="25">
        <v>0</v>
      </c>
      <c r="H32" s="25">
        <v>0</v>
      </c>
      <c r="I32" s="26">
        <f>'Форма 4'!I560</f>
        <v>0</v>
      </c>
      <c r="J32" s="26">
        <v>0</v>
      </c>
      <c r="K32" s="26">
        <f>'Форма 4'!I561</f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H32" s="25">
        <v>0</v>
      </c>
      <c r="AI32" s="25">
        <v>0</v>
      </c>
      <c r="AJ32" s="25">
        <v>0</v>
      </c>
      <c r="AK32" s="25">
        <v>0</v>
      </c>
    </row>
    <row r="33" spans="1:37" x14ac:dyDescent="0.15">
      <c r="A33" s="25" t="str">
        <f>'Форма 4'!A572</f>
        <v>22.</v>
      </c>
      <c r="B33" s="25">
        <f>ROUND(C33+D33+F33+AF33+AG33,2)</f>
        <v>10658.62</v>
      </c>
      <c r="C33" s="25">
        <v>0</v>
      </c>
      <c r="D33" s="25">
        <v>0</v>
      </c>
      <c r="E33" s="25">
        <v>0</v>
      </c>
      <c r="F33" s="25">
        <v>10658.62</v>
      </c>
      <c r="G33" s="25">
        <v>0</v>
      </c>
      <c r="H33" s="25">
        <v>0</v>
      </c>
      <c r="I33" s="26">
        <f>'Форма 4'!I572</f>
        <v>0</v>
      </c>
      <c r="J33" s="26">
        <v>0</v>
      </c>
      <c r="K33" s="26">
        <f>'Форма 4'!I573</f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H33" s="25">
        <v>0</v>
      </c>
      <c r="AI33" s="25">
        <v>0</v>
      </c>
      <c r="AJ33" s="25">
        <v>0</v>
      </c>
      <c r="AK33" s="25">
        <v>0</v>
      </c>
    </row>
    <row r="35" spans="1:37" x14ac:dyDescent="0.15">
      <c r="B35" s="53" t="s">
        <v>165</v>
      </c>
      <c r="C35" s="53"/>
      <c r="D35" s="53"/>
      <c r="E35" s="53"/>
      <c r="F35" s="53"/>
      <c r="G35" s="53"/>
      <c r="H35" s="53"/>
      <c r="I35" s="53"/>
      <c r="J35" s="53"/>
    </row>
    <row r="36" spans="1:37" x14ac:dyDescent="0.15">
      <c r="B36" s="53"/>
      <c r="C36" s="53"/>
      <c r="D36" s="53"/>
      <c r="E36" s="53"/>
      <c r="F36" s="53"/>
      <c r="G36" s="53"/>
      <c r="H36" s="53"/>
      <c r="I36" s="53"/>
      <c r="J36" s="53"/>
    </row>
    <row r="37" spans="1:37" x14ac:dyDescent="0.15">
      <c r="A37" s="25" t="str">
        <f>'Форма 4'!A675</f>
        <v>24.</v>
      </c>
      <c r="B37" s="25">
        <f t="shared" ref="B37:B51" si="1">ROUND(C37+D37+F37+AF37+AG37,2)</f>
        <v>286.52</v>
      </c>
      <c r="C37" s="25">
        <v>0</v>
      </c>
      <c r="D37" s="25">
        <v>0</v>
      </c>
      <c r="E37" s="25">
        <v>0</v>
      </c>
      <c r="F37" s="25">
        <v>286.52</v>
      </c>
      <c r="G37" s="25">
        <v>0</v>
      </c>
      <c r="H37" s="25">
        <v>0</v>
      </c>
      <c r="I37" s="26">
        <f>'Форма 4'!I675</f>
        <v>0</v>
      </c>
      <c r="J37" s="26">
        <v>0</v>
      </c>
      <c r="K37" s="26">
        <f>'Форма 4'!I676</f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H37" s="25">
        <v>0</v>
      </c>
      <c r="AI37" s="25">
        <v>0</v>
      </c>
      <c r="AJ37" s="25">
        <v>0</v>
      </c>
      <c r="AK37" s="25">
        <v>0</v>
      </c>
    </row>
    <row r="38" spans="1:37" x14ac:dyDescent="0.15">
      <c r="A38" s="25" t="str">
        <f>'Форма 4'!A687</f>
        <v>25.</v>
      </c>
      <c r="B38" s="25">
        <f t="shared" si="1"/>
        <v>8.4600000000000009</v>
      </c>
      <c r="C38" s="25">
        <v>0</v>
      </c>
      <c r="D38" s="25">
        <v>0</v>
      </c>
      <c r="E38" s="25">
        <v>0</v>
      </c>
      <c r="F38" s="25">
        <v>8.4600000000000009</v>
      </c>
      <c r="G38" s="25">
        <v>0</v>
      </c>
      <c r="H38" s="25">
        <v>0</v>
      </c>
      <c r="I38" s="26">
        <f>'Форма 4'!I687</f>
        <v>0</v>
      </c>
      <c r="J38" s="26">
        <v>0</v>
      </c>
      <c r="K38" s="26">
        <f>'Форма 4'!I688</f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H38" s="25">
        <v>0</v>
      </c>
      <c r="AI38" s="25">
        <v>0</v>
      </c>
      <c r="AJ38" s="25">
        <v>0</v>
      </c>
      <c r="AK38" s="25">
        <v>0</v>
      </c>
    </row>
    <row r="39" spans="1:37" x14ac:dyDescent="0.15">
      <c r="A39" s="25" t="str">
        <f>'Форма 4'!A699</f>
        <v>26.</v>
      </c>
      <c r="B39" s="25">
        <f t="shared" si="1"/>
        <v>16.920000000000002</v>
      </c>
      <c r="C39" s="25">
        <v>0</v>
      </c>
      <c r="D39" s="25">
        <v>0</v>
      </c>
      <c r="E39" s="25">
        <v>0</v>
      </c>
      <c r="F39" s="25">
        <v>16.920000000000002</v>
      </c>
      <c r="G39" s="25">
        <v>0</v>
      </c>
      <c r="H39" s="25">
        <v>0</v>
      </c>
      <c r="I39" s="26">
        <f>'Форма 4'!I699</f>
        <v>0</v>
      </c>
      <c r="J39" s="26">
        <v>0</v>
      </c>
      <c r="K39" s="26">
        <f>'Форма 4'!I700</f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H39" s="25">
        <v>0</v>
      </c>
      <c r="AI39" s="25">
        <v>0</v>
      </c>
      <c r="AJ39" s="25">
        <v>0</v>
      </c>
      <c r="AK39" s="25">
        <v>0</v>
      </c>
    </row>
    <row r="40" spans="1:37" x14ac:dyDescent="0.15">
      <c r="A40" s="25" t="str">
        <f>'Форма 4'!A711</f>
        <v>27.</v>
      </c>
      <c r="B40" s="25">
        <f t="shared" si="1"/>
        <v>60.45</v>
      </c>
      <c r="C40" s="25">
        <v>0</v>
      </c>
      <c r="D40" s="25">
        <v>0</v>
      </c>
      <c r="E40" s="25">
        <v>0</v>
      </c>
      <c r="F40" s="25">
        <v>60.45</v>
      </c>
      <c r="G40" s="25">
        <v>0</v>
      </c>
      <c r="H40" s="25">
        <v>0</v>
      </c>
      <c r="I40" s="26">
        <f>'Форма 4'!I711</f>
        <v>0</v>
      </c>
      <c r="J40" s="26">
        <v>0</v>
      </c>
      <c r="K40" s="26">
        <f>'Форма 4'!I712</f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H40" s="25">
        <v>0</v>
      </c>
      <c r="AI40" s="25">
        <v>0</v>
      </c>
      <c r="AJ40" s="25">
        <v>0</v>
      </c>
      <c r="AK40" s="25">
        <v>0</v>
      </c>
    </row>
    <row r="41" spans="1:37" x14ac:dyDescent="0.15">
      <c r="A41" s="25" t="str">
        <f>'Форма 4'!A723</f>
        <v>28.</v>
      </c>
      <c r="B41" s="25">
        <f t="shared" si="1"/>
        <v>16.920000000000002</v>
      </c>
      <c r="C41" s="25">
        <v>0</v>
      </c>
      <c r="D41" s="25">
        <v>0</v>
      </c>
      <c r="E41" s="25">
        <v>0</v>
      </c>
      <c r="F41" s="25">
        <v>16.920000000000002</v>
      </c>
      <c r="G41" s="25">
        <v>0</v>
      </c>
      <c r="H41" s="25">
        <v>0</v>
      </c>
      <c r="I41" s="26">
        <f>'Форма 4'!I723</f>
        <v>0</v>
      </c>
      <c r="J41" s="26">
        <v>0</v>
      </c>
      <c r="K41" s="26">
        <f>'Форма 4'!I724</f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16.29</v>
      </c>
      <c r="AH41" s="25">
        <v>0</v>
      </c>
      <c r="AI41" s="25">
        <v>0</v>
      </c>
      <c r="AJ41" s="25">
        <v>0</v>
      </c>
      <c r="AK41" s="25">
        <v>0</v>
      </c>
    </row>
    <row r="42" spans="1:37" x14ac:dyDescent="0.15">
      <c r="A42" s="25" t="str">
        <f>'Форма 4'!A735</f>
        <v>29.</v>
      </c>
      <c r="B42" s="25">
        <f t="shared" si="1"/>
        <v>25.39</v>
      </c>
      <c r="C42" s="25">
        <v>0</v>
      </c>
      <c r="D42" s="25">
        <v>0</v>
      </c>
      <c r="E42" s="25">
        <v>0</v>
      </c>
      <c r="F42" s="25">
        <v>25.39</v>
      </c>
      <c r="G42" s="25">
        <v>0</v>
      </c>
      <c r="H42" s="25">
        <v>0</v>
      </c>
      <c r="I42" s="26">
        <f>'Форма 4'!I735</f>
        <v>0</v>
      </c>
      <c r="J42" s="26">
        <v>0</v>
      </c>
      <c r="K42" s="26">
        <f>'Форма 4'!I736</f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H42" s="25">
        <v>0</v>
      </c>
      <c r="AI42" s="25">
        <v>0</v>
      </c>
      <c r="AJ42" s="25">
        <v>0</v>
      </c>
      <c r="AK42" s="25">
        <v>0</v>
      </c>
    </row>
    <row r="43" spans="1:37" x14ac:dyDescent="0.15">
      <c r="A43" s="25" t="str">
        <f>'Форма 4'!A747</f>
        <v>30.</v>
      </c>
      <c r="B43" s="25">
        <f t="shared" si="1"/>
        <v>6.41</v>
      </c>
      <c r="C43" s="25">
        <v>0</v>
      </c>
      <c r="D43" s="25">
        <v>0</v>
      </c>
      <c r="E43" s="25">
        <v>0</v>
      </c>
      <c r="F43" s="25">
        <v>6.41</v>
      </c>
      <c r="G43" s="25">
        <v>0</v>
      </c>
      <c r="H43" s="25">
        <v>0</v>
      </c>
      <c r="I43" s="26">
        <f>'Форма 4'!I747</f>
        <v>0</v>
      </c>
      <c r="J43" s="26">
        <v>0</v>
      </c>
      <c r="K43" s="26">
        <f>'Форма 4'!I748</f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H43" s="25">
        <v>0</v>
      </c>
      <c r="AI43" s="25">
        <v>0</v>
      </c>
      <c r="AJ43" s="25">
        <v>0</v>
      </c>
      <c r="AK43" s="25">
        <v>0</v>
      </c>
    </row>
    <row r="44" spans="1:37" x14ac:dyDescent="0.15">
      <c r="A44" s="25" t="str">
        <f>'Форма 4'!A759</f>
        <v>31.</v>
      </c>
      <c r="B44" s="25">
        <f t="shared" si="1"/>
        <v>120.89</v>
      </c>
      <c r="C44" s="25">
        <v>0</v>
      </c>
      <c r="D44" s="25">
        <v>0</v>
      </c>
      <c r="E44" s="25">
        <v>0</v>
      </c>
      <c r="F44" s="25">
        <v>120.89</v>
      </c>
      <c r="G44" s="25">
        <v>0</v>
      </c>
      <c r="H44" s="25">
        <v>0</v>
      </c>
      <c r="I44" s="26">
        <f>'Форма 4'!I759</f>
        <v>0</v>
      </c>
      <c r="J44" s="26">
        <v>0</v>
      </c>
      <c r="K44" s="26">
        <f>'Форма 4'!I760</f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H44" s="25">
        <v>0</v>
      </c>
      <c r="AI44" s="25">
        <v>0</v>
      </c>
      <c r="AJ44" s="25">
        <v>0</v>
      </c>
      <c r="AK44" s="25">
        <v>0</v>
      </c>
    </row>
    <row r="45" spans="1:37" x14ac:dyDescent="0.15">
      <c r="A45" s="25" t="str">
        <f>'Форма 4'!A771</f>
        <v>32.</v>
      </c>
      <c r="B45" s="25">
        <f t="shared" si="1"/>
        <v>0.12</v>
      </c>
      <c r="C45" s="25">
        <v>0</v>
      </c>
      <c r="D45" s="25">
        <v>0</v>
      </c>
      <c r="E45" s="25">
        <v>0</v>
      </c>
      <c r="F45" s="25">
        <v>0.12</v>
      </c>
      <c r="G45" s="25">
        <v>0</v>
      </c>
      <c r="H45" s="25">
        <v>0</v>
      </c>
      <c r="I45" s="26">
        <f>'Форма 4'!I771</f>
        <v>0</v>
      </c>
      <c r="J45" s="26">
        <v>0</v>
      </c>
      <c r="K45" s="26">
        <f>'Форма 4'!I772</f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H45" s="25">
        <v>0</v>
      </c>
      <c r="AI45" s="25">
        <v>0</v>
      </c>
      <c r="AJ45" s="25">
        <v>0</v>
      </c>
      <c r="AK45" s="25">
        <v>0</v>
      </c>
    </row>
    <row r="46" spans="1:37" x14ac:dyDescent="0.15">
      <c r="A46" s="25" t="str">
        <f>'Форма 4'!A783</f>
        <v>33.</v>
      </c>
      <c r="B46" s="25">
        <f t="shared" si="1"/>
        <v>1</v>
      </c>
      <c r="C46" s="25">
        <v>0</v>
      </c>
      <c r="D46" s="25">
        <v>0</v>
      </c>
      <c r="E46" s="25">
        <v>0</v>
      </c>
      <c r="F46" s="25">
        <v>1</v>
      </c>
      <c r="G46" s="25">
        <v>0</v>
      </c>
      <c r="H46" s="25">
        <v>0</v>
      </c>
      <c r="I46" s="26">
        <f>'Форма 4'!I783</f>
        <v>0</v>
      </c>
      <c r="J46" s="26">
        <v>0</v>
      </c>
      <c r="K46" s="26">
        <f>'Форма 4'!I784</f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H46" s="25">
        <v>0</v>
      </c>
      <c r="AI46" s="25">
        <v>0</v>
      </c>
      <c r="AJ46" s="25">
        <v>0</v>
      </c>
      <c r="AK46" s="25">
        <v>0</v>
      </c>
    </row>
    <row r="47" spans="1:37" x14ac:dyDescent="0.15">
      <c r="A47" s="25" t="str">
        <f>'Форма 4'!A795</f>
        <v>34.</v>
      </c>
      <c r="B47" s="25">
        <f t="shared" si="1"/>
        <v>2.81</v>
      </c>
      <c r="C47" s="25">
        <v>0</v>
      </c>
      <c r="D47" s="25">
        <v>0</v>
      </c>
      <c r="E47" s="25">
        <v>0</v>
      </c>
      <c r="F47" s="25">
        <v>2.81</v>
      </c>
      <c r="G47" s="25">
        <v>0</v>
      </c>
      <c r="H47" s="25">
        <v>0</v>
      </c>
      <c r="I47" s="26">
        <f>'Форма 4'!I795</f>
        <v>0</v>
      </c>
      <c r="J47" s="26">
        <v>0</v>
      </c>
      <c r="K47" s="26">
        <f>'Форма 4'!I796</f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H47" s="25">
        <v>0</v>
      </c>
      <c r="AI47" s="25">
        <v>0</v>
      </c>
      <c r="AJ47" s="25">
        <v>0</v>
      </c>
      <c r="AK47" s="25">
        <v>0</v>
      </c>
    </row>
    <row r="48" spans="1:37" x14ac:dyDescent="0.15">
      <c r="A48" s="25" t="str">
        <f>'Форма 4'!A807</f>
        <v>35.</v>
      </c>
      <c r="B48" s="25">
        <f t="shared" si="1"/>
        <v>1.26</v>
      </c>
      <c r="C48" s="25">
        <v>0</v>
      </c>
      <c r="D48" s="25">
        <v>0</v>
      </c>
      <c r="E48" s="25">
        <v>0</v>
      </c>
      <c r="F48" s="25">
        <v>1.26</v>
      </c>
      <c r="G48" s="25">
        <v>0</v>
      </c>
      <c r="H48" s="25">
        <v>0</v>
      </c>
      <c r="I48" s="26">
        <f>'Форма 4'!I807</f>
        <v>0</v>
      </c>
      <c r="J48" s="26">
        <v>0</v>
      </c>
      <c r="K48" s="26">
        <f>'Форма 4'!I808</f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H48" s="25">
        <v>0</v>
      </c>
      <c r="AI48" s="25">
        <v>0</v>
      </c>
      <c r="AJ48" s="25">
        <v>0</v>
      </c>
      <c r="AK48" s="25">
        <v>0</v>
      </c>
    </row>
    <row r="49" spans="1:37" x14ac:dyDescent="0.15">
      <c r="A49" s="25" t="str">
        <f>'Форма 4'!A819</f>
        <v>36.</v>
      </c>
      <c r="B49" s="25">
        <f t="shared" si="1"/>
        <v>13.78</v>
      </c>
      <c r="C49" s="25">
        <v>0</v>
      </c>
      <c r="D49" s="25">
        <v>0</v>
      </c>
      <c r="E49" s="25">
        <v>0</v>
      </c>
      <c r="F49" s="25">
        <v>13.78</v>
      </c>
      <c r="G49" s="25">
        <v>0</v>
      </c>
      <c r="H49" s="25">
        <v>0</v>
      </c>
      <c r="I49" s="26">
        <f>'Форма 4'!I819</f>
        <v>0</v>
      </c>
      <c r="J49" s="26">
        <v>0</v>
      </c>
      <c r="K49" s="26">
        <f>'Форма 4'!I820</f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H49" s="25">
        <v>0</v>
      </c>
      <c r="AI49" s="25">
        <v>0</v>
      </c>
      <c r="AJ49" s="25">
        <v>0</v>
      </c>
      <c r="AK49" s="25">
        <v>0</v>
      </c>
    </row>
    <row r="50" spans="1:37" x14ac:dyDescent="0.15">
      <c r="A50" s="25" t="str">
        <f>'Форма 4'!A831</f>
        <v>37.</v>
      </c>
      <c r="B50" s="25">
        <f t="shared" si="1"/>
        <v>126.94</v>
      </c>
      <c r="C50" s="25">
        <v>0</v>
      </c>
      <c r="D50" s="25">
        <v>0</v>
      </c>
      <c r="E50" s="25">
        <v>0</v>
      </c>
      <c r="F50" s="25">
        <v>126.94</v>
      </c>
      <c r="G50" s="25">
        <v>0</v>
      </c>
      <c r="H50" s="25">
        <v>0</v>
      </c>
      <c r="I50" s="26">
        <f>'Форма 4'!I831</f>
        <v>0</v>
      </c>
      <c r="J50" s="26">
        <v>0</v>
      </c>
      <c r="K50" s="26">
        <f>'Форма 4'!I832</f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H50" s="25">
        <v>0</v>
      </c>
      <c r="AI50" s="25">
        <v>0</v>
      </c>
      <c r="AJ50" s="25">
        <v>0</v>
      </c>
      <c r="AK50" s="25">
        <v>0</v>
      </c>
    </row>
    <row r="51" spans="1:37" x14ac:dyDescent="0.15">
      <c r="A51" s="25" t="str">
        <f>'Форма 4'!A843</f>
        <v>38.</v>
      </c>
      <c r="B51" s="25">
        <f t="shared" si="1"/>
        <v>0.6</v>
      </c>
      <c r="C51" s="25">
        <v>0</v>
      </c>
      <c r="D51" s="25">
        <v>0</v>
      </c>
      <c r="E51" s="25">
        <v>0</v>
      </c>
      <c r="F51" s="25">
        <v>0.6</v>
      </c>
      <c r="G51" s="25">
        <v>0</v>
      </c>
      <c r="H51" s="25">
        <v>0</v>
      </c>
      <c r="I51" s="26">
        <f>'Форма 4'!I843</f>
        <v>0</v>
      </c>
      <c r="J51" s="26">
        <v>0</v>
      </c>
      <c r="K51" s="26">
        <f>'Форма 4'!I844</f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H51" s="25">
        <v>0</v>
      </c>
      <c r="AI51" s="25">
        <v>0</v>
      </c>
      <c r="AJ51" s="25">
        <v>0</v>
      </c>
      <c r="AK51" s="25">
        <v>0</v>
      </c>
    </row>
  </sheetData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K51"/>
  <sheetViews>
    <sheetView workbookViewId="0"/>
  </sheetViews>
  <sheetFormatPr defaultRowHeight="10.5" x14ac:dyDescent="0.15"/>
  <cols>
    <col min="1" max="1" width="5.7109375" style="26" customWidth="1"/>
    <col min="2" max="16384" width="9.140625" style="25"/>
  </cols>
  <sheetData>
    <row r="1" spans="1:37" s="27" customFormat="1" x14ac:dyDescent="0.15">
      <c r="A1" s="7"/>
      <c r="B1" s="27" t="s">
        <v>206</v>
      </c>
      <c r="C1" s="27" t="s">
        <v>207</v>
      </c>
      <c r="D1" s="27" t="s">
        <v>208</v>
      </c>
      <c r="E1" s="27" t="s">
        <v>209</v>
      </c>
      <c r="F1" s="27" t="s">
        <v>210</v>
      </c>
      <c r="G1" s="27" t="s">
        <v>211</v>
      </c>
      <c r="H1" s="27" t="s">
        <v>212</v>
      </c>
      <c r="I1" s="27" t="s">
        <v>213</v>
      </c>
      <c r="J1" s="27" t="s">
        <v>214</v>
      </c>
      <c r="K1" s="27" t="s">
        <v>215</v>
      </c>
      <c r="L1" s="27" t="s">
        <v>216</v>
      </c>
      <c r="M1" s="27" t="s">
        <v>217</v>
      </c>
      <c r="N1" s="27" t="s">
        <v>218</v>
      </c>
      <c r="O1" s="27" t="s">
        <v>219</v>
      </c>
      <c r="P1" s="27" t="s">
        <v>220</v>
      </c>
      <c r="Q1" s="27" t="s">
        <v>221</v>
      </c>
      <c r="R1" s="27" t="s">
        <v>222</v>
      </c>
      <c r="S1" s="27" t="s">
        <v>223</v>
      </c>
      <c r="T1" s="27" t="s">
        <v>224</v>
      </c>
      <c r="U1" s="27" t="s">
        <v>225</v>
      </c>
      <c r="V1" s="27" t="s">
        <v>226</v>
      </c>
      <c r="X1" s="27" t="s">
        <v>227</v>
      </c>
      <c r="Y1" s="27" t="s">
        <v>228</v>
      </c>
      <c r="Z1" s="27" t="s">
        <v>229</v>
      </c>
      <c r="AA1" s="27" t="s">
        <v>230</v>
      </c>
      <c r="AB1" s="27" t="s">
        <v>231</v>
      </c>
      <c r="AC1" s="27" t="s">
        <v>232</v>
      </c>
      <c r="AD1" s="27" t="s">
        <v>233</v>
      </c>
      <c r="AE1" s="27" t="s">
        <v>234</v>
      </c>
      <c r="AF1" s="27" t="s">
        <v>235</v>
      </c>
      <c r="AG1" s="27" t="s">
        <v>236</v>
      </c>
      <c r="AH1" s="27" t="s">
        <v>237</v>
      </c>
      <c r="AI1" s="27" t="s">
        <v>238</v>
      </c>
      <c r="AJ1" s="27" t="s">
        <v>239</v>
      </c>
      <c r="AK1" s="27" t="s">
        <v>240</v>
      </c>
    </row>
    <row r="2" spans="1:37" x14ac:dyDescent="0.15">
      <c r="A2" s="56"/>
      <c r="B2" s="57"/>
      <c r="C2" s="57"/>
      <c r="D2" s="57"/>
      <c r="E2" s="57"/>
      <c r="F2" s="57"/>
      <c r="G2" s="57"/>
      <c r="H2" s="57"/>
      <c r="I2" s="57"/>
      <c r="J2" s="57"/>
    </row>
    <row r="3" spans="1:37" x14ac:dyDescent="0.15">
      <c r="A3" s="28"/>
      <c r="B3" s="58" t="s">
        <v>241</v>
      </c>
      <c r="C3" s="58"/>
      <c r="D3" s="58"/>
      <c r="E3" s="58"/>
      <c r="F3" s="58"/>
      <c r="G3" s="58"/>
      <c r="H3" s="58"/>
      <c r="I3" s="58"/>
      <c r="J3" s="58"/>
    </row>
    <row r="4" spans="1:37" x14ac:dyDescent="0.15">
      <c r="A4" s="28"/>
      <c r="B4" s="58" t="s">
        <v>242</v>
      </c>
      <c r="C4" s="58"/>
      <c r="D4" s="58"/>
      <c r="E4" s="58"/>
      <c r="F4" s="58"/>
      <c r="G4" s="58"/>
      <c r="H4" s="58"/>
      <c r="I4" s="58"/>
      <c r="J4" s="58"/>
    </row>
    <row r="5" spans="1:37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</row>
    <row r="6" spans="1:37" x14ac:dyDescent="0.15">
      <c r="A6" s="25" t="str">
        <f>'Форма 4'!A18</f>
        <v>1.</v>
      </c>
      <c r="B6" s="25">
        <f t="shared" ref="B6:B20" si="0">ROUND(C6+D6+F6+AF6+AG6,2)</f>
        <v>391.62</v>
      </c>
      <c r="C6" s="25">
        <f>ROUND('Форма 4'!C18*'Базовые цены за единицу'!C6,2)</f>
        <v>258.64</v>
      </c>
      <c r="D6" s="25">
        <f>ROUND('Форма 4'!C18*'Базовые цены за единицу'!D6,2)</f>
        <v>13.92</v>
      </c>
      <c r="E6" s="25">
        <f>ROUND('Форма 4'!C18*'Базовые цены за единицу'!E6,2)</f>
        <v>0.17</v>
      </c>
      <c r="F6" s="25">
        <f>ROUND('Форма 4'!C18*'Базовые цены за единицу'!F6,2)</f>
        <v>119.06</v>
      </c>
      <c r="G6" s="25">
        <f>ROUND('Форма 4'!C18*'Базовые цены за единицу'!G6,2)</f>
        <v>0</v>
      </c>
      <c r="H6" s="25">
        <f>ROUND('Форма 4'!C18*'Базовые цены за единицу'!H6,2)</f>
        <v>0</v>
      </c>
      <c r="I6" s="29">
        <f>ОКРУГЛВСЕ('Форма 4'!C18*'Базовые цены за единицу'!I6,8)</f>
        <v>23.28</v>
      </c>
      <c r="J6" s="26">
        <f>ОКРУГЛВСЕ('Форма 4'!C18*'Базовые цены за единицу'!J6,8)</f>
        <v>0</v>
      </c>
      <c r="K6" s="29">
        <f>ОКРУГЛВСЕ('Форма 4'!C18*'Базовые цены за единицу'!K6,8)</f>
        <v>1.2E-2</v>
      </c>
      <c r="L6" s="25">
        <f>ROUND('Форма 4'!C18*'Базовые цены за единицу'!L6,2)</f>
        <v>0</v>
      </c>
      <c r="M6" s="25">
        <f>ROUND('Форма 4'!C18*'Базовые цены за единицу'!M6,2)</f>
        <v>0</v>
      </c>
      <c r="N6" s="25">
        <f>ROUND((C6+E6)*'Форма 4'!C29/100,2)</f>
        <v>258.81</v>
      </c>
      <c r="O6" s="25">
        <f>ROUND((C6+E6)*'Форма 4'!C32/100,2)</f>
        <v>168.23</v>
      </c>
      <c r="P6" s="25">
        <f>ROUND('Форма 4'!C18*'Базовые цены за единицу'!P6,2)</f>
        <v>258.64</v>
      </c>
      <c r="Q6" s="25">
        <f>ROUND('Форма 4'!C18*'Базовые цены за единицу'!Q6,2)</f>
        <v>0.17</v>
      </c>
      <c r="R6" s="25">
        <f>ROUND('Форма 4'!C18*'Базовые цены за единицу'!R6,2)</f>
        <v>168.12</v>
      </c>
      <c r="S6" s="25">
        <f>ROUND('Форма 4'!C18*'Базовые цены за единицу'!S6,2)</f>
        <v>0.11</v>
      </c>
      <c r="T6" s="25">
        <f>ROUND('Форма 4'!C18*'Базовые цены за единицу'!T6,2)</f>
        <v>0</v>
      </c>
      <c r="U6" s="25">
        <f>ROUND('Форма 4'!C18*'Базовые цены за единицу'!U6,2)</f>
        <v>0</v>
      </c>
      <c r="V6" s="25">
        <f>ROUND('Форма 4'!C18*'Базовые цены за единицу'!V6,2)</f>
        <v>0</v>
      </c>
      <c r="X6" s="25">
        <f>ROUND('Форма 4'!C18*'Базовые цены за единицу'!X6,2)</f>
        <v>0</v>
      </c>
      <c r="Y6" s="25">
        <f>IF(Определители!I6="9",ROUND((C6+E6)*(Начисления!M6/100)*('Форма 4'!C29/100),2),0)</f>
        <v>0</v>
      </c>
      <c r="Z6" s="25">
        <f>IF(Определители!I6="9",ROUND((C6+E6)*(100-Начисления!M6/100)*('Форма 4'!C29/100),2),0)</f>
        <v>0</v>
      </c>
      <c r="AA6" s="25">
        <f>IF(Определители!I6="9",ROUND((C6+E6)*(Начисления!M6/100)*('Форма 4'!C32/100),2),0)</f>
        <v>0</v>
      </c>
      <c r="AB6" s="25">
        <f>IF(Определители!I6="9",ROUND((C6+E6)*(100-Начисления!M6/100)*('Форма 4'!C32/100),2),0)</f>
        <v>0</v>
      </c>
      <c r="AC6" s="25">
        <f>IF(Определители!I6="9",ROUND(B6*Начисления!M6/100,2),0)</f>
        <v>0</v>
      </c>
      <c r="AD6" s="25">
        <f>IF(Определители!I6="9",ROUND(B6*(100-Начисления!M6)/100,2),0)</f>
        <v>0</v>
      </c>
      <c r="AE6" s="25">
        <f>ROUND('Форма 4'!C18*'Базовые цены за единицу'!AE6,2)</f>
        <v>5.17</v>
      </c>
      <c r="AH6" s="25">
        <f>ROUND('Форма 4'!C18*'Базовые цены за единицу'!AH6,2)</f>
        <v>0</v>
      </c>
      <c r="AI6" s="25">
        <f>ROUND('Форма 4'!C18*'Базовые цены за единицу'!AI6,2)</f>
        <v>0</v>
      </c>
      <c r="AJ6" s="25">
        <f>ROUND('Форма 4'!C18*'Базовые цены за единицу'!AJ6,2)</f>
        <v>0</v>
      </c>
      <c r="AK6" s="25">
        <f>ROUND('Форма 4'!C18*'Базовые цены за единицу'!AK6,2)</f>
        <v>0</v>
      </c>
    </row>
    <row r="7" spans="1:37" x14ac:dyDescent="0.15">
      <c r="A7" s="25" t="str">
        <f>'Форма 4'!A36</f>
        <v>2.</v>
      </c>
      <c r="B7" s="25">
        <f t="shared" si="0"/>
        <v>10.56</v>
      </c>
      <c r="C7" s="25">
        <f>ROUND('Форма 4'!C36*'Базовые цены за единицу'!C7,2)</f>
        <v>7.78</v>
      </c>
      <c r="D7" s="25">
        <f>ROUND('Форма 4'!C36*'Базовые цены за единицу'!D7,2)</f>
        <v>2.23</v>
      </c>
      <c r="E7" s="25">
        <f>ROUND('Форма 4'!C36*'Базовые цены за единицу'!E7,2)</f>
        <v>0.14000000000000001</v>
      </c>
      <c r="F7" s="25">
        <f>ROUND('Форма 4'!C36*'Базовые цены за единицу'!F7,2)</f>
        <v>0.55000000000000004</v>
      </c>
      <c r="G7" s="25">
        <f>ROUND('Форма 4'!C36*'Базовые цены за единицу'!G7,2)</f>
        <v>0</v>
      </c>
      <c r="H7" s="25">
        <f>ROUND('Форма 4'!C36*'Базовые цены за единицу'!H7,2)</f>
        <v>0</v>
      </c>
      <c r="I7" s="29">
        <f>ОКРУГЛВСЕ('Форма 4'!C36*'Базовые цены за единицу'!I7,8)</f>
        <v>0.7</v>
      </c>
      <c r="J7" s="26">
        <f>ОКРУГЛВСЕ('Форма 4'!C36*'Базовые цены за единицу'!J7,8)</f>
        <v>0</v>
      </c>
      <c r="K7" s="29">
        <f>ОКРУГЛВСЕ('Форма 4'!C36*'Базовые цены за единицу'!K7,8)</f>
        <v>0.01</v>
      </c>
      <c r="L7" s="25">
        <f>ROUND('Форма 4'!C36*'Базовые цены за единицу'!L7,2)</f>
        <v>0</v>
      </c>
      <c r="M7" s="25">
        <f>ROUND('Форма 4'!C36*'Базовые цены за единицу'!M7,2)</f>
        <v>0</v>
      </c>
      <c r="N7" s="25">
        <f>ROUND((C7+E7)*'Форма 4'!C47/100,2)</f>
        <v>7.92</v>
      </c>
      <c r="O7" s="25">
        <f>ROUND((C7+E7)*'Форма 4'!C50/100,2)</f>
        <v>5.15</v>
      </c>
      <c r="P7" s="25">
        <f>ROUND('Форма 4'!C36*'Базовые цены за единицу'!P7,2)</f>
        <v>7.78</v>
      </c>
      <c r="Q7" s="25">
        <f>ROUND('Форма 4'!C36*'Базовые цены за единицу'!Q7,2)</f>
        <v>0.14000000000000001</v>
      </c>
      <c r="R7" s="25">
        <f>ROUND('Форма 4'!C36*'Базовые цены за единицу'!R7,2)</f>
        <v>5.0599999999999996</v>
      </c>
      <c r="S7" s="25">
        <f>ROUND('Форма 4'!C36*'Базовые цены за единицу'!S7,2)</f>
        <v>0.09</v>
      </c>
      <c r="T7" s="25">
        <f>ROUND('Форма 4'!C36*'Базовые цены за единицу'!T7,2)</f>
        <v>0</v>
      </c>
      <c r="U7" s="25">
        <f>ROUND('Форма 4'!C36*'Базовые цены за единицу'!U7,2)</f>
        <v>0</v>
      </c>
      <c r="V7" s="25">
        <f>ROUND('Форма 4'!C36*'Базовые цены за единицу'!V7,2)</f>
        <v>0</v>
      </c>
      <c r="X7" s="25">
        <f>ROUND('Форма 4'!C36*'Базовые цены за единицу'!X7,2)</f>
        <v>0</v>
      </c>
      <c r="Y7" s="25">
        <f>IF(Определители!I7="9",ROUND((C7+E7)*(Начисления!M7/100)*('Форма 4'!C47/100),2),0)</f>
        <v>0</v>
      </c>
      <c r="Z7" s="25">
        <f>IF(Определители!I7="9",ROUND((C7+E7)*(100-Начисления!M7/100)*('Форма 4'!C47/100),2),0)</f>
        <v>0</v>
      </c>
      <c r="AA7" s="25">
        <f>IF(Определители!I7="9",ROUND((C7+E7)*(Начисления!M7/100)*('Форма 4'!C50/100),2),0)</f>
        <v>0</v>
      </c>
      <c r="AB7" s="25">
        <f>IF(Определители!I7="9",ROUND((C7+E7)*(100-Начисления!M7/100)*('Форма 4'!C50/100),2),0)</f>
        <v>0</v>
      </c>
      <c r="AC7" s="25">
        <f>IF(Определители!I7="9",ROUND(B7*Начисления!M7/100,2),0)</f>
        <v>0</v>
      </c>
      <c r="AD7" s="25">
        <f>IF(Определители!I7="9",ROUND(B7*(100-Начисления!M7)/100,2),0)</f>
        <v>0</v>
      </c>
      <c r="AE7" s="25">
        <f>ROUND('Форма 4'!C36*'Базовые цены за единицу'!AE7,2)</f>
        <v>0.16</v>
      </c>
      <c r="AH7" s="25">
        <f>ROUND('Форма 4'!C36*'Базовые цены за единицу'!AH7,2)</f>
        <v>0</v>
      </c>
      <c r="AI7" s="25">
        <f>ROUND('Форма 4'!C36*'Базовые цены за единицу'!AI7,2)</f>
        <v>0</v>
      </c>
      <c r="AJ7" s="25">
        <f>ROUND('Форма 4'!C36*'Базовые цены за единицу'!AJ7,2)</f>
        <v>0</v>
      </c>
      <c r="AK7" s="25">
        <f>ROUND('Форма 4'!C36*'Базовые цены за единицу'!AK7,2)</f>
        <v>0</v>
      </c>
    </row>
    <row r="8" spans="1:37" x14ac:dyDescent="0.15">
      <c r="A8" s="25" t="str">
        <f>'Форма 4'!A54</f>
        <v>3.</v>
      </c>
      <c r="B8" s="25">
        <f t="shared" si="0"/>
        <v>84.88</v>
      </c>
      <c r="C8" s="25">
        <f>ROUND('Форма 4'!C54*'Базовые цены за единицу'!C8,2)</f>
        <v>26.33</v>
      </c>
      <c r="D8" s="25">
        <f>ROUND('Форма 4'!C54*'Базовые цены за единицу'!D8,2)</f>
        <v>54.98</v>
      </c>
      <c r="E8" s="25">
        <f>ROUND('Форма 4'!C54*'Базовые цены за единицу'!E8,2)</f>
        <v>3.38</v>
      </c>
      <c r="F8" s="25">
        <f>ROUND('Форма 4'!C54*'Базовые цены за единицу'!F8,2)</f>
        <v>3.57</v>
      </c>
      <c r="G8" s="25">
        <f>ROUND('Форма 4'!C54*'Базовые цены за единицу'!G8,2)</f>
        <v>0</v>
      </c>
      <c r="H8" s="25">
        <f>ROUND('Форма 4'!C54*'Базовые цены за единицу'!H8,2)</f>
        <v>0</v>
      </c>
      <c r="I8" s="29">
        <f>ОКРУГЛВСЕ('Форма 4'!C54*'Базовые цены за единицу'!I8,8)</f>
        <v>2.37</v>
      </c>
      <c r="J8" s="26">
        <f>ОКРУГЛВСЕ('Форма 4'!C54*'Базовые цены за единицу'!J8,8)</f>
        <v>0</v>
      </c>
      <c r="K8" s="29">
        <f>ОКРУГЛВСЕ('Форма 4'!C54*'Базовые цены за единицу'!K8,8)</f>
        <v>0.28999999999999998</v>
      </c>
      <c r="L8" s="25">
        <f>ROUND('Форма 4'!C54*'Базовые цены за единицу'!L8,2)</f>
        <v>0</v>
      </c>
      <c r="M8" s="25">
        <f>ROUND('Форма 4'!C54*'Базовые цены за единицу'!M8,2)</f>
        <v>0</v>
      </c>
      <c r="N8" s="25">
        <f>ROUND((C8+E8)*'Форма 4'!C65/100,2)</f>
        <v>29.71</v>
      </c>
      <c r="O8" s="25">
        <f>ROUND((C8+E8)*'Форма 4'!C68/100,2)</f>
        <v>19.309999999999999</v>
      </c>
      <c r="P8" s="25">
        <f>ROUND('Форма 4'!C54*'Базовые цены за единицу'!P8,2)</f>
        <v>26.33</v>
      </c>
      <c r="Q8" s="25">
        <f>ROUND('Форма 4'!C54*'Базовые цены за единицу'!Q8,2)</f>
        <v>3.38</v>
      </c>
      <c r="R8" s="25">
        <f>ROUND('Форма 4'!C54*'Базовые цены за единицу'!R8,2)</f>
        <v>17.11</v>
      </c>
      <c r="S8" s="25">
        <f>ROUND('Форма 4'!C54*'Базовые цены за единицу'!S8,2)</f>
        <v>2.2000000000000002</v>
      </c>
      <c r="T8" s="25">
        <f>ROUND('Форма 4'!C54*'Базовые цены за единицу'!T8,2)</f>
        <v>0</v>
      </c>
      <c r="U8" s="25">
        <f>ROUND('Форма 4'!C54*'Базовые цены за единицу'!U8,2)</f>
        <v>0</v>
      </c>
      <c r="V8" s="25">
        <f>ROUND('Форма 4'!C54*'Базовые цены за единицу'!V8,2)</f>
        <v>0</v>
      </c>
      <c r="X8" s="25">
        <f>ROUND('Форма 4'!C54*'Базовые цены за единицу'!X8,2)</f>
        <v>0</v>
      </c>
      <c r="Y8" s="25">
        <f>IF(Определители!I8="9",ROUND((C8+E8)*(Начисления!M8/100)*('Форма 4'!C65/100),2),0)</f>
        <v>0</v>
      </c>
      <c r="Z8" s="25">
        <f>IF(Определители!I8="9",ROUND((C8+E8)*(100-Начисления!M8/100)*('Форма 4'!C65/100),2),0)</f>
        <v>0</v>
      </c>
      <c r="AA8" s="25">
        <f>IF(Определители!I8="9",ROUND((C8+E8)*(Начисления!M8/100)*('Форма 4'!C68/100),2),0)</f>
        <v>0</v>
      </c>
      <c r="AB8" s="25">
        <f>IF(Определители!I8="9",ROUND((C8+E8)*(100-Начисления!M8/100)*('Форма 4'!C68/100),2),0)</f>
        <v>0</v>
      </c>
      <c r="AC8" s="25">
        <f>IF(Определители!I8="9",ROUND(B8*Начисления!M8/100,2),0)</f>
        <v>0</v>
      </c>
      <c r="AD8" s="25">
        <f>IF(Определители!I8="9",ROUND(B8*(100-Начисления!M8)/100,2),0)</f>
        <v>0</v>
      </c>
      <c r="AE8" s="25">
        <f>ROUND('Форма 4'!C54*'Базовые цены за единицу'!AE8,2)</f>
        <v>0.53</v>
      </c>
      <c r="AH8" s="25">
        <f>ROUND('Форма 4'!C54*'Базовые цены за единицу'!AH8,2)</f>
        <v>0</v>
      </c>
      <c r="AI8" s="25">
        <f>ROUND('Форма 4'!C54*'Базовые цены за единицу'!AI8,2)</f>
        <v>0</v>
      </c>
      <c r="AJ8" s="25">
        <f>ROUND('Форма 4'!C54*'Базовые цены за единицу'!AJ8,2)</f>
        <v>0</v>
      </c>
      <c r="AK8" s="25">
        <f>ROUND('Форма 4'!C54*'Базовые цены за единицу'!AK8,2)</f>
        <v>0</v>
      </c>
    </row>
    <row r="9" spans="1:37" x14ac:dyDescent="0.15">
      <c r="A9" s="25" t="str">
        <f>'Форма 4'!A72</f>
        <v>4.</v>
      </c>
      <c r="B9" s="25">
        <f t="shared" si="0"/>
        <v>139.5</v>
      </c>
      <c r="C9" s="25">
        <f>ROUND('Форма 4'!C72*'Базовые цены за единицу'!C9,2)</f>
        <v>78.599999999999994</v>
      </c>
      <c r="D9" s="25">
        <f>ROUND('Форма 4'!C72*'Базовые цены за единицу'!D9,2)</f>
        <v>36.21</v>
      </c>
      <c r="E9" s="25">
        <f>ROUND('Форма 4'!C72*'Базовые цены за единицу'!E9,2)</f>
        <v>2.4900000000000002</v>
      </c>
      <c r="F9" s="25">
        <f>ROUND('Форма 4'!C72*'Базовые цены за единицу'!F9,2)</f>
        <v>24.69</v>
      </c>
      <c r="G9" s="25">
        <f>ROUND('Форма 4'!C72*'Базовые цены за единицу'!G9,2)</f>
        <v>0</v>
      </c>
      <c r="H9" s="25">
        <f>ROUND('Форма 4'!C72*'Базовые цены за единицу'!H9,2)</f>
        <v>0</v>
      </c>
      <c r="I9" s="29">
        <f>ОКРУГЛВСЕ('Форма 4'!C72*'Базовые цены за единицу'!I9,8)</f>
        <v>7.29</v>
      </c>
      <c r="J9" s="26">
        <f>ОКРУГЛВСЕ('Форма 4'!C72*'Базовые цены за единицу'!J9,8)</f>
        <v>0</v>
      </c>
      <c r="K9" s="29">
        <f>ОКРУГЛВСЕ('Форма 4'!C72*'Базовые цены за единицу'!K9,8)</f>
        <v>0.18</v>
      </c>
      <c r="L9" s="25">
        <f>ROUND('Форма 4'!C72*'Базовые цены за единицу'!L9,2)</f>
        <v>0</v>
      </c>
      <c r="M9" s="25">
        <f>ROUND('Форма 4'!C72*'Базовые цены за единицу'!M9,2)</f>
        <v>0</v>
      </c>
      <c r="N9" s="25">
        <f>ROUND((C9+E9)*'Форма 4'!C83/100,2)</f>
        <v>81.09</v>
      </c>
      <c r="O9" s="25">
        <f>ROUND((C9+E9)*'Форма 4'!C86/100,2)</f>
        <v>52.71</v>
      </c>
      <c r="P9" s="25">
        <f>ROUND('Форма 4'!C72*'Базовые цены за единицу'!P9,2)</f>
        <v>78.599999999999994</v>
      </c>
      <c r="Q9" s="25">
        <f>ROUND('Форма 4'!C72*'Базовые цены за единицу'!Q9,2)</f>
        <v>2.4900000000000002</v>
      </c>
      <c r="R9" s="25">
        <f>ROUND('Форма 4'!C72*'Базовые цены за единицу'!R9,2)</f>
        <v>51.09</v>
      </c>
      <c r="S9" s="25">
        <f>ROUND('Форма 4'!C72*'Базовые цены за единицу'!S9,2)</f>
        <v>1.62</v>
      </c>
      <c r="T9" s="25">
        <f>ROUND('Форма 4'!C72*'Базовые цены за единицу'!T9,2)</f>
        <v>0</v>
      </c>
      <c r="U9" s="25">
        <f>ROUND('Форма 4'!C72*'Базовые цены за единицу'!U9,2)</f>
        <v>0</v>
      </c>
      <c r="V9" s="25">
        <f>ROUND('Форма 4'!C72*'Базовые цены за единицу'!V9,2)</f>
        <v>0</v>
      </c>
      <c r="X9" s="25">
        <f>ROUND('Форма 4'!C72*'Базовые цены за единицу'!X9,2)</f>
        <v>0</v>
      </c>
      <c r="Y9" s="25">
        <f>IF(Определители!I9="9",ROUND((C9+E9)*(Начисления!M9/100)*('Форма 4'!C83/100),2),0)</f>
        <v>0</v>
      </c>
      <c r="Z9" s="25">
        <f>IF(Определители!I9="9",ROUND((C9+E9)*(100-Начисления!M9/100)*('Форма 4'!C83/100),2),0)</f>
        <v>0</v>
      </c>
      <c r="AA9" s="25">
        <f>IF(Определители!I9="9",ROUND((C9+E9)*(Начисления!M9/100)*('Форма 4'!C86/100),2),0)</f>
        <v>0</v>
      </c>
      <c r="AB9" s="25">
        <f>IF(Определители!I9="9",ROUND((C9+E9)*(100-Начисления!M9/100)*('Форма 4'!C86/100),2),0)</f>
        <v>0</v>
      </c>
      <c r="AC9" s="25">
        <f>IF(Определители!I9="9",ROUND(B9*Начисления!M9/100,2),0)</f>
        <v>0</v>
      </c>
      <c r="AD9" s="25">
        <f>IF(Определители!I9="9",ROUND(B9*(100-Начисления!M9)/100,2),0)</f>
        <v>0</v>
      </c>
      <c r="AE9" s="25">
        <f>ROUND('Форма 4'!C72*'Базовые цены за единицу'!AE9,2)</f>
        <v>1.56</v>
      </c>
      <c r="AH9" s="25">
        <f>ROUND('Форма 4'!C72*'Базовые цены за единицу'!AH9,2)</f>
        <v>0</v>
      </c>
      <c r="AI9" s="25">
        <f>ROUND('Форма 4'!C72*'Базовые цены за единицу'!AI9,2)</f>
        <v>0</v>
      </c>
      <c r="AJ9" s="25">
        <f>ROUND('Форма 4'!C72*'Базовые цены за единицу'!AJ9,2)</f>
        <v>0</v>
      </c>
      <c r="AK9" s="25">
        <f>ROUND('Форма 4'!C72*'Базовые цены за единицу'!AK9,2)</f>
        <v>0</v>
      </c>
    </row>
    <row r="10" spans="1:37" x14ac:dyDescent="0.15">
      <c r="A10" s="25" t="str">
        <f>'Форма 4'!A90</f>
        <v>5.</v>
      </c>
      <c r="B10" s="25">
        <f t="shared" si="0"/>
        <v>123.33</v>
      </c>
      <c r="C10" s="25">
        <f>ROUND('Форма 4'!C90*'Базовые цены за единицу'!C10,2)</f>
        <v>49.89</v>
      </c>
      <c r="D10" s="25">
        <f>ROUND('Форма 4'!C90*'Базовые цены за единицу'!D10,2)</f>
        <v>4.2300000000000004</v>
      </c>
      <c r="E10" s="25">
        <f>ROUND('Форма 4'!C90*'Базовые цены за единицу'!E10,2)</f>
        <v>0</v>
      </c>
      <c r="F10" s="25">
        <f>ROUND('Форма 4'!C90*'Базовые цены за единицу'!F10,2)</f>
        <v>69.209999999999994</v>
      </c>
      <c r="G10" s="25">
        <f>ROUND('Форма 4'!C90*'Базовые цены за единицу'!G10,2)</f>
        <v>0</v>
      </c>
      <c r="H10" s="25">
        <f>ROUND('Форма 4'!C90*'Базовые цены за единицу'!H10,2)</f>
        <v>0</v>
      </c>
      <c r="I10" s="29">
        <f>ОКРУГЛВСЕ('Форма 4'!C90*'Базовые цены за единицу'!I10,8)</f>
        <v>4.68</v>
      </c>
      <c r="J10" s="26">
        <f>ОКРУГЛВСЕ('Форма 4'!C90*'Базовые цены за единицу'!J10,8)</f>
        <v>0</v>
      </c>
      <c r="K10" s="29">
        <f>ОКРУГЛВСЕ('Форма 4'!C90*'Базовые цены за единицу'!K10,8)</f>
        <v>0</v>
      </c>
      <c r="L10" s="25">
        <f>ROUND('Форма 4'!C90*'Базовые цены за единицу'!L10,2)</f>
        <v>0</v>
      </c>
      <c r="M10" s="25">
        <f>ROUND('Форма 4'!C90*'Базовые цены за единицу'!M10,2)</f>
        <v>0</v>
      </c>
      <c r="N10" s="25">
        <f>ROUND((C10+E10)*'Форма 4'!C101/100,2)</f>
        <v>49.89</v>
      </c>
      <c r="O10" s="25">
        <f>ROUND((C10+E10)*'Форма 4'!C104/100,2)</f>
        <v>32.43</v>
      </c>
      <c r="P10" s="25">
        <f>ROUND('Форма 4'!C90*'Базовые цены за единицу'!P10,2)</f>
        <v>49.89</v>
      </c>
      <c r="Q10" s="25">
        <f>ROUND('Форма 4'!C90*'Базовые цены за единицу'!Q10,2)</f>
        <v>0</v>
      </c>
      <c r="R10" s="25">
        <f>ROUND('Форма 4'!C90*'Базовые цены за единицу'!R10,2)</f>
        <v>32.43</v>
      </c>
      <c r="S10" s="25">
        <f>ROUND('Форма 4'!C90*'Базовые цены за единицу'!S10,2)</f>
        <v>0</v>
      </c>
      <c r="T10" s="25">
        <f>ROUND('Форма 4'!C90*'Базовые цены за единицу'!T10,2)</f>
        <v>0</v>
      </c>
      <c r="U10" s="25">
        <f>ROUND('Форма 4'!C90*'Базовые цены за единицу'!U10,2)</f>
        <v>0</v>
      </c>
      <c r="V10" s="25">
        <f>ROUND('Форма 4'!C90*'Базовые цены за единицу'!V10,2)</f>
        <v>0</v>
      </c>
      <c r="X10" s="25">
        <f>ROUND('Форма 4'!C90*'Базовые цены за единицу'!X10,2)</f>
        <v>0</v>
      </c>
      <c r="Y10" s="25">
        <f>IF(Определители!I10="9",ROUND((C10+E10)*(Начисления!M10/100)*('Форма 4'!C101/100),2),0)</f>
        <v>0</v>
      </c>
      <c r="Z10" s="25">
        <f>IF(Определители!I10="9",ROUND((C10+E10)*(100-Начисления!M10/100)*('Форма 4'!C101/100),2),0)</f>
        <v>0</v>
      </c>
      <c r="AA10" s="25">
        <f>IF(Определители!I10="9",ROUND((C10+E10)*(Начисления!M10/100)*('Форма 4'!C104/100),2),0)</f>
        <v>0</v>
      </c>
      <c r="AB10" s="25">
        <f>IF(Определители!I10="9",ROUND((C10+E10)*(100-Начисления!M10/100)*('Форма 4'!C104/100),2),0)</f>
        <v>0</v>
      </c>
      <c r="AC10" s="25">
        <f>IF(Определители!I10="9",ROUND(B10*Начисления!M10/100,2),0)</f>
        <v>0</v>
      </c>
      <c r="AD10" s="25">
        <f>IF(Определители!I10="9",ROUND(B10*(100-Начисления!M10)/100,2),0)</f>
        <v>0</v>
      </c>
      <c r="AE10" s="25">
        <f>ROUND('Форма 4'!C90*'Базовые цены за единицу'!AE10,2)</f>
        <v>0.99</v>
      </c>
      <c r="AH10" s="25">
        <f>ROUND('Форма 4'!C90*'Базовые цены за единицу'!AH10,2)</f>
        <v>0</v>
      </c>
      <c r="AI10" s="25">
        <f>ROUND('Форма 4'!C90*'Базовые цены за единицу'!AI10,2)</f>
        <v>0</v>
      </c>
      <c r="AJ10" s="25">
        <f>ROUND('Форма 4'!C90*'Базовые цены за единицу'!AJ10,2)</f>
        <v>0</v>
      </c>
      <c r="AK10" s="25">
        <f>ROUND('Форма 4'!C90*'Базовые цены за единицу'!AK10,2)</f>
        <v>0</v>
      </c>
    </row>
    <row r="11" spans="1:37" x14ac:dyDescent="0.15">
      <c r="A11" s="25" t="str">
        <f>'Форма 4'!A108</f>
        <v>6.</v>
      </c>
      <c r="B11" s="25">
        <f t="shared" si="0"/>
        <v>7.35</v>
      </c>
      <c r="C11" s="25">
        <f>ROUND('Форма 4'!C108*'Базовые цены за единицу'!C11,2)</f>
        <v>6.52</v>
      </c>
      <c r="D11" s="25">
        <f>ROUND('Форма 4'!C108*'Базовые цены за единицу'!D11,2)</f>
        <v>0.18</v>
      </c>
      <c r="E11" s="25">
        <f>ROUND('Форма 4'!C108*'Базовые цены за единицу'!E11,2)</f>
        <v>0.01</v>
      </c>
      <c r="F11" s="25">
        <f>ROUND('Форма 4'!C108*'Базовые цены за единицу'!F11,2)</f>
        <v>0.65</v>
      </c>
      <c r="G11" s="25">
        <f>ROUND('Форма 4'!C108*'Базовые цены за единицу'!G11,2)</f>
        <v>0</v>
      </c>
      <c r="H11" s="25">
        <f>ROUND('Форма 4'!C108*'Базовые цены за единицу'!H11,2)</f>
        <v>0</v>
      </c>
      <c r="I11" s="29">
        <f>ОКРУГЛВСЕ('Форма 4'!C108*'Базовые цены за единицу'!I11,8)</f>
        <v>0.58730000000000004</v>
      </c>
      <c r="J11" s="26">
        <f>ОКРУГЛВСЕ('Форма 4'!C108*'Базовые цены за единицу'!J11,8)</f>
        <v>0</v>
      </c>
      <c r="K11" s="29">
        <f>ОКРУГЛВСЕ('Форма 4'!C108*'Базовые цены за единицу'!K11,8)</f>
        <v>8.0000000000000004E-4</v>
      </c>
      <c r="L11" s="25">
        <f>ROUND('Форма 4'!C108*'Базовые цены за единицу'!L11,2)</f>
        <v>0</v>
      </c>
      <c r="M11" s="25">
        <f>ROUND('Форма 4'!C108*'Базовые цены за единицу'!M11,2)</f>
        <v>0</v>
      </c>
      <c r="N11" s="25">
        <f>ROUND((C11+E11)*'Форма 4'!C119/100,2)</f>
        <v>6.53</v>
      </c>
      <c r="O11" s="25">
        <f>ROUND((C11+E11)*'Форма 4'!C122/100,2)</f>
        <v>4.24</v>
      </c>
      <c r="P11" s="25">
        <f>ROUND('Форма 4'!C108*'Базовые цены за единицу'!P11,2)</f>
        <v>6.52</v>
      </c>
      <c r="Q11" s="25">
        <f>ROUND('Форма 4'!C108*'Базовые цены за единицу'!Q11,2)</f>
        <v>0.01</v>
      </c>
      <c r="R11" s="25">
        <f>ROUND('Форма 4'!C108*'Базовые цены за единицу'!R11,2)</f>
        <v>4.24</v>
      </c>
      <c r="S11" s="25">
        <f>ROUND('Форма 4'!C108*'Базовые цены за единицу'!S11,2)</f>
        <v>0.01</v>
      </c>
      <c r="T11" s="25">
        <f>ROUND('Форма 4'!C108*'Базовые цены за единицу'!T11,2)</f>
        <v>0</v>
      </c>
      <c r="U11" s="25">
        <f>ROUND('Форма 4'!C108*'Базовые цены за единицу'!U11,2)</f>
        <v>0</v>
      </c>
      <c r="V11" s="25">
        <f>ROUND('Форма 4'!C108*'Базовые цены за единицу'!V11,2)</f>
        <v>0</v>
      </c>
      <c r="X11" s="25">
        <f>ROUND('Форма 4'!C108*'Базовые цены за единицу'!X11,2)</f>
        <v>0</v>
      </c>
      <c r="Y11" s="25">
        <f>IF(Определители!I11="9",ROUND((C11+E11)*(Начисления!M11/100)*('Форма 4'!C119/100),2),0)</f>
        <v>0</v>
      </c>
      <c r="Z11" s="25">
        <f>IF(Определители!I11="9",ROUND((C11+E11)*(100-Начисления!M11/100)*('Форма 4'!C119/100),2),0)</f>
        <v>0</v>
      </c>
      <c r="AA11" s="25">
        <f>IF(Определители!I11="9",ROUND((C11+E11)*(Начисления!M11/100)*('Форма 4'!C122/100),2),0)</f>
        <v>0</v>
      </c>
      <c r="AB11" s="25">
        <f>IF(Определители!I11="9",ROUND((C11+E11)*(100-Начисления!M11/100)*('Форма 4'!C122/100),2),0)</f>
        <v>0</v>
      </c>
      <c r="AC11" s="25">
        <f>IF(Определители!I11="9",ROUND(B11*Начисления!M11/100,2),0)</f>
        <v>0</v>
      </c>
      <c r="AD11" s="25">
        <f>IF(Определители!I11="9",ROUND(B11*(100-Начисления!M11)/100,2),0)</f>
        <v>0</v>
      </c>
      <c r="AE11" s="25">
        <f>ROUND('Форма 4'!C108*'Базовые цены за единицу'!AE11,2)</f>
        <v>0.13</v>
      </c>
      <c r="AH11" s="25">
        <f>ROUND('Форма 4'!C108*'Базовые цены за единицу'!AH11,2)</f>
        <v>0</v>
      </c>
      <c r="AI11" s="25">
        <f>ROUND('Форма 4'!C108*'Базовые цены за единицу'!AI11,2)</f>
        <v>0</v>
      </c>
      <c r="AJ11" s="25">
        <f>ROUND('Форма 4'!C108*'Базовые цены за единицу'!AJ11,2)</f>
        <v>0</v>
      </c>
      <c r="AK11" s="25">
        <f>ROUND('Форма 4'!C108*'Базовые цены за единицу'!AK11,2)</f>
        <v>0</v>
      </c>
    </row>
    <row r="12" spans="1:37" x14ac:dyDescent="0.15">
      <c r="A12" s="25" t="str">
        <f>'Форма 4'!A126</f>
        <v>7.</v>
      </c>
      <c r="B12" s="25">
        <f t="shared" si="0"/>
        <v>46.48</v>
      </c>
      <c r="C12" s="25">
        <f>ROUND('Форма 4'!C126*'Базовые цены за единицу'!C12,2)</f>
        <v>38.24</v>
      </c>
      <c r="D12" s="25">
        <f>ROUND('Форма 4'!C126*'Базовые цены за единицу'!D12,2)</f>
        <v>0</v>
      </c>
      <c r="E12" s="25">
        <f>ROUND('Форма 4'!C126*'Базовые цены за единицу'!E12,2)</f>
        <v>0</v>
      </c>
      <c r="F12" s="25">
        <f>ROUND('Форма 4'!C126*'Базовые цены за единицу'!F12,2)</f>
        <v>8.24</v>
      </c>
      <c r="G12" s="25">
        <f>ROUND('Форма 4'!C126*'Базовые цены за единицу'!G12,2)</f>
        <v>0</v>
      </c>
      <c r="H12" s="25">
        <f>ROUND('Форма 4'!C126*'Базовые цены за единицу'!H12,2)</f>
        <v>0</v>
      </c>
      <c r="I12" s="29">
        <f>ОКРУГЛВСЕ('Форма 4'!C126*'Базовые цены за единицу'!I12,8)</f>
        <v>4</v>
      </c>
      <c r="J12" s="26">
        <f>ОКРУГЛВСЕ('Форма 4'!C126*'Базовые цены за единицу'!J12,8)</f>
        <v>0</v>
      </c>
      <c r="K12" s="29">
        <f>ОКРУГЛВСЕ('Форма 4'!C126*'Базовые цены за единицу'!K12,8)</f>
        <v>0</v>
      </c>
      <c r="L12" s="25">
        <f>ROUND('Форма 4'!C126*'Базовые цены за единицу'!L12,2)</f>
        <v>0</v>
      </c>
      <c r="M12" s="25">
        <f>ROUND('Форма 4'!C126*'Базовые цены за единицу'!M12,2)</f>
        <v>0</v>
      </c>
      <c r="N12" s="25">
        <f>ROUND((C12+E12)*'Форма 4'!C137/100,2)</f>
        <v>37.090000000000003</v>
      </c>
      <c r="O12" s="25">
        <f>ROUND((C12+E12)*'Форма 4'!C140/100,2)</f>
        <v>24.86</v>
      </c>
      <c r="P12" s="25">
        <f>ROUND('Форма 4'!C126*'Базовые цены за единицу'!P12,2)</f>
        <v>37.090000000000003</v>
      </c>
      <c r="Q12" s="25">
        <f>ROUND('Форма 4'!C126*'Базовые цены за единицу'!Q12,2)</f>
        <v>0</v>
      </c>
      <c r="R12" s="25">
        <f>ROUND('Форма 4'!C126*'Базовые цены за единицу'!R12,2)</f>
        <v>24.86</v>
      </c>
      <c r="S12" s="25">
        <f>ROUND('Форма 4'!C126*'Базовые цены за единицу'!S12,2)</f>
        <v>0</v>
      </c>
      <c r="T12" s="25">
        <f>ROUND('Форма 4'!C126*'Базовые цены за единицу'!T12,2)</f>
        <v>0</v>
      </c>
      <c r="U12" s="25">
        <f>ROUND('Форма 4'!C126*'Базовые цены за единицу'!U12,2)</f>
        <v>0</v>
      </c>
      <c r="V12" s="25">
        <f>ROUND('Форма 4'!C126*'Базовые цены за единицу'!V12,2)</f>
        <v>0</v>
      </c>
      <c r="X12" s="25">
        <f>ROUND('Форма 4'!C126*'Базовые цены за единицу'!X12,2)</f>
        <v>0</v>
      </c>
      <c r="Y12" s="25">
        <f>IF(Определители!I12="9",ROUND((C12+E12)*(Начисления!M12/100)*('Форма 4'!C137/100),2),0)</f>
        <v>0</v>
      </c>
      <c r="Z12" s="25">
        <f>IF(Определители!I12="9",ROUND((C12+E12)*(100-Начисления!M12/100)*('Форма 4'!C137/100),2),0)</f>
        <v>0</v>
      </c>
      <c r="AA12" s="25">
        <f>IF(Определители!I12="9",ROUND((C12+E12)*(Начисления!M12/100)*('Форма 4'!C140/100),2),0)</f>
        <v>0</v>
      </c>
      <c r="AB12" s="25">
        <f>IF(Определители!I12="9",ROUND((C12+E12)*(100-Начисления!M12/100)*('Форма 4'!C140/100),2),0)</f>
        <v>0</v>
      </c>
      <c r="AC12" s="25">
        <f>IF(Определители!I12="9",ROUND(B12*Начисления!M12/100,2),0)</f>
        <v>0</v>
      </c>
      <c r="AD12" s="25">
        <f>IF(Определители!I12="9",ROUND(B12*(100-Начисления!M12)/100,2),0)</f>
        <v>0</v>
      </c>
      <c r="AE12" s="25">
        <f>ROUND('Форма 4'!C126*'Базовые цены за единицу'!AE12,2)</f>
        <v>0.76</v>
      </c>
      <c r="AH12" s="25">
        <f>ROUND('Форма 4'!C126*'Базовые цены за единицу'!AH12,2)</f>
        <v>0</v>
      </c>
      <c r="AI12" s="25">
        <f>ROUND('Форма 4'!C126*'Базовые цены за единицу'!AI12,2)</f>
        <v>0</v>
      </c>
      <c r="AJ12" s="25">
        <f>ROUND('Форма 4'!C126*'Базовые цены за единицу'!AJ12,2)</f>
        <v>0</v>
      </c>
      <c r="AK12" s="25">
        <f>ROUND('Форма 4'!C126*'Базовые цены за единицу'!AK12,2)</f>
        <v>0</v>
      </c>
    </row>
    <row r="13" spans="1:37" x14ac:dyDescent="0.15">
      <c r="A13" s="25" t="str">
        <f>'Форма 4'!A144</f>
        <v>8.</v>
      </c>
      <c r="B13" s="25">
        <f t="shared" si="0"/>
        <v>12.88</v>
      </c>
      <c r="C13" s="25">
        <f>ROUND('Форма 4'!C144*'Базовые цены за единицу'!C13,2)</f>
        <v>12.44</v>
      </c>
      <c r="D13" s="25">
        <f>ROUND('Форма 4'!C144*'Базовые цены за единицу'!D13,2)</f>
        <v>0</v>
      </c>
      <c r="E13" s="25">
        <f>ROUND('Форма 4'!C144*'Базовые цены за единицу'!E13,2)</f>
        <v>0</v>
      </c>
      <c r="F13" s="25">
        <f>ROUND('Форма 4'!C144*'Базовые цены за единицу'!F13,2)</f>
        <v>0.44</v>
      </c>
      <c r="G13" s="25">
        <f>ROUND('Форма 4'!C144*'Базовые цены за единицу'!G13,2)</f>
        <v>0</v>
      </c>
      <c r="H13" s="25">
        <f>ROUND('Форма 4'!C144*'Базовые цены за единицу'!H13,2)</f>
        <v>0</v>
      </c>
      <c r="I13" s="29">
        <f>ОКРУГЛВСЕ('Форма 4'!C144*'Базовые цены за единицу'!I13,8)</f>
        <v>1.1200000000000001</v>
      </c>
      <c r="J13" s="26">
        <f>ОКРУГЛВСЕ('Форма 4'!C144*'Базовые цены за единицу'!J13,8)</f>
        <v>0</v>
      </c>
      <c r="K13" s="29">
        <f>ОКРУГЛВСЕ('Форма 4'!C144*'Базовые цены за единицу'!K13,8)</f>
        <v>0</v>
      </c>
      <c r="L13" s="25">
        <f>ROUND('Форма 4'!C144*'Базовые цены за единицу'!L13,2)</f>
        <v>0</v>
      </c>
      <c r="M13" s="25">
        <f>ROUND('Форма 4'!C144*'Базовые цены за единицу'!M13,2)</f>
        <v>0</v>
      </c>
      <c r="N13" s="25">
        <f>ROUND((C13+E13)*'Форма 4'!C155/100,2)</f>
        <v>12.44</v>
      </c>
      <c r="O13" s="25">
        <f>ROUND((C13+E13)*'Форма 4'!C158/100,2)</f>
        <v>8.09</v>
      </c>
      <c r="P13" s="25">
        <f>ROUND('Форма 4'!C144*'Базовые цены за единицу'!P13,2)</f>
        <v>12.44</v>
      </c>
      <c r="Q13" s="25">
        <f>ROUND('Форма 4'!C144*'Базовые цены за единицу'!Q13,2)</f>
        <v>0</v>
      </c>
      <c r="R13" s="25">
        <f>ROUND('Форма 4'!C144*'Базовые цены за единицу'!R13,2)</f>
        <v>8.09</v>
      </c>
      <c r="S13" s="25">
        <f>ROUND('Форма 4'!C144*'Базовые цены за единицу'!S13,2)</f>
        <v>0</v>
      </c>
      <c r="T13" s="25">
        <f>ROUND('Форма 4'!C144*'Базовые цены за единицу'!T13,2)</f>
        <v>0</v>
      </c>
      <c r="U13" s="25">
        <f>ROUND('Форма 4'!C144*'Базовые цены за единицу'!U13,2)</f>
        <v>0</v>
      </c>
      <c r="V13" s="25">
        <f>ROUND('Форма 4'!C144*'Базовые цены за единицу'!V13,2)</f>
        <v>0</v>
      </c>
      <c r="X13" s="25">
        <f>ROUND('Форма 4'!C144*'Базовые цены за единицу'!X13,2)</f>
        <v>0</v>
      </c>
      <c r="Y13" s="25">
        <f>IF(Определители!I13="9",ROUND((C13+E13)*(Начисления!M13/100)*('Форма 4'!C155/100),2),0)</f>
        <v>0</v>
      </c>
      <c r="Z13" s="25">
        <f>IF(Определители!I13="9",ROUND((C13+E13)*(100-Начисления!M13/100)*('Форма 4'!C155/100),2),0)</f>
        <v>0</v>
      </c>
      <c r="AA13" s="25">
        <f>IF(Определители!I13="9",ROUND((C13+E13)*(Начисления!M13/100)*('Форма 4'!C158/100),2),0)</f>
        <v>0</v>
      </c>
      <c r="AB13" s="25">
        <f>IF(Определители!I13="9",ROUND((C13+E13)*(100-Начисления!M13/100)*('Форма 4'!C158/100),2),0)</f>
        <v>0</v>
      </c>
      <c r="AC13" s="25">
        <f>IF(Определители!I13="9",ROUND(B13*Начисления!M13/100,2),0)</f>
        <v>0</v>
      </c>
      <c r="AD13" s="25">
        <f>IF(Определители!I13="9",ROUND(B13*(100-Начисления!M13)/100,2),0)</f>
        <v>0</v>
      </c>
      <c r="AE13" s="25">
        <f>ROUND('Форма 4'!C144*'Базовые цены за единицу'!AE13,2)</f>
        <v>0.25</v>
      </c>
      <c r="AH13" s="25">
        <f>ROUND('Форма 4'!C144*'Базовые цены за единицу'!AH13,2)</f>
        <v>0</v>
      </c>
      <c r="AI13" s="25">
        <f>ROUND('Форма 4'!C144*'Базовые цены за единицу'!AI13,2)</f>
        <v>0</v>
      </c>
      <c r="AJ13" s="25">
        <f>ROUND('Форма 4'!C144*'Базовые цены за единицу'!AJ13,2)</f>
        <v>0</v>
      </c>
      <c r="AK13" s="25">
        <f>ROUND('Форма 4'!C144*'Базовые цены за единицу'!AK13,2)</f>
        <v>0</v>
      </c>
    </row>
    <row r="14" spans="1:37" x14ac:dyDescent="0.15">
      <c r="A14" s="25" t="str">
        <f>'Форма 4'!A162</f>
        <v>9.</v>
      </c>
      <c r="B14" s="25">
        <f t="shared" si="0"/>
        <v>30.66</v>
      </c>
      <c r="C14" s="25">
        <f>ROUND('Форма 4'!C162*'Базовые цены за единицу'!C14,2)</f>
        <v>12.18</v>
      </c>
      <c r="D14" s="25">
        <f>ROUND('Форма 4'!C162*'Базовые цены за единицу'!D14,2)</f>
        <v>17.86</v>
      </c>
      <c r="E14" s="25">
        <f>ROUND('Форма 4'!C162*'Базовые цены за единицу'!E14,2)</f>
        <v>1.1599999999999999</v>
      </c>
      <c r="F14" s="25">
        <f>ROUND('Форма 4'!C162*'Базовые цены за единицу'!F14,2)</f>
        <v>0.62</v>
      </c>
      <c r="G14" s="25">
        <f>ROUND('Форма 4'!C162*'Базовые цены за единицу'!G14,2)</f>
        <v>0</v>
      </c>
      <c r="H14" s="25">
        <f>ROUND('Форма 4'!C162*'Базовые цены за единицу'!H14,2)</f>
        <v>0</v>
      </c>
      <c r="I14" s="29">
        <f>ОКРУГЛВСЕ('Форма 4'!C162*'Базовые цены за единицу'!I14,8)</f>
        <v>1.1299999999999999</v>
      </c>
      <c r="J14" s="26">
        <f>ОКРУГЛВСЕ('Форма 4'!C162*'Базовые цены за единицу'!J14,8)</f>
        <v>0</v>
      </c>
      <c r="K14" s="29">
        <f>ОКРУГЛВСЕ('Форма 4'!C162*'Базовые цены за единицу'!K14,8)</f>
        <v>0.08</v>
      </c>
      <c r="L14" s="25">
        <f>ROUND('Форма 4'!C162*'Базовые цены за единицу'!L14,2)</f>
        <v>0</v>
      </c>
      <c r="M14" s="25">
        <f>ROUND('Форма 4'!C162*'Базовые цены за единицу'!M14,2)</f>
        <v>0</v>
      </c>
      <c r="N14" s="25">
        <f>ROUND((C14+E14)*'Форма 4'!C173/100,2)</f>
        <v>13.34</v>
      </c>
      <c r="O14" s="25">
        <f>ROUND((C14+E14)*'Форма 4'!C176/100,2)</f>
        <v>8.67</v>
      </c>
      <c r="P14" s="25">
        <f>ROUND('Форма 4'!C162*'Базовые цены за единицу'!P14,2)</f>
        <v>12.18</v>
      </c>
      <c r="Q14" s="25">
        <f>ROUND('Форма 4'!C162*'Базовые цены за единицу'!Q14,2)</f>
        <v>1.1599999999999999</v>
      </c>
      <c r="R14" s="25">
        <f>ROUND('Форма 4'!C162*'Базовые цены за единицу'!R14,2)</f>
        <v>7.92</v>
      </c>
      <c r="S14" s="25">
        <f>ROUND('Форма 4'!C162*'Базовые цены за единицу'!S14,2)</f>
        <v>0.75</v>
      </c>
      <c r="T14" s="25">
        <f>ROUND('Форма 4'!C162*'Базовые цены за единицу'!T14,2)</f>
        <v>0</v>
      </c>
      <c r="U14" s="25">
        <f>ROUND('Форма 4'!C162*'Базовые цены за единицу'!U14,2)</f>
        <v>0</v>
      </c>
      <c r="V14" s="25">
        <f>ROUND('Форма 4'!C162*'Базовые цены за единицу'!V14,2)</f>
        <v>0</v>
      </c>
      <c r="X14" s="25">
        <f>ROUND('Форма 4'!C162*'Базовые цены за единицу'!X14,2)</f>
        <v>0</v>
      </c>
      <c r="Y14" s="25">
        <f>IF(Определители!I14="9",ROUND((C14+E14)*(Начисления!M14/100)*('Форма 4'!C173/100),2),0)</f>
        <v>0</v>
      </c>
      <c r="Z14" s="25">
        <f>IF(Определители!I14="9",ROUND((C14+E14)*(100-Начисления!M14/100)*('Форма 4'!C173/100),2),0)</f>
        <v>0</v>
      </c>
      <c r="AA14" s="25">
        <f>IF(Определители!I14="9",ROUND((C14+E14)*(Начисления!M14/100)*('Форма 4'!C176/100),2),0)</f>
        <v>0</v>
      </c>
      <c r="AB14" s="25">
        <f>IF(Определители!I14="9",ROUND((C14+E14)*(100-Начисления!M14/100)*('Форма 4'!C176/100),2),0)</f>
        <v>0</v>
      </c>
      <c r="AC14" s="25">
        <f>IF(Определители!I14="9",ROUND(B14*Начисления!M14/100,2),0)</f>
        <v>0</v>
      </c>
      <c r="AD14" s="25">
        <f>IF(Определители!I14="9",ROUND(B14*(100-Начисления!M14)/100,2),0)</f>
        <v>0</v>
      </c>
      <c r="AE14" s="25">
        <f>ROUND('Форма 4'!C162*'Базовые цены за единицу'!AE14,2)</f>
        <v>0.24</v>
      </c>
      <c r="AH14" s="25">
        <f>ROUND('Форма 4'!C162*'Базовые цены за единицу'!AH14,2)</f>
        <v>0</v>
      </c>
      <c r="AI14" s="25">
        <f>ROUND('Форма 4'!C162*'Базовые цены за единицу'!AI14,2)</f>
        <v>0</v>
      </c>
      <c r="AJ14" s="25">
        <f>ROUND('Форма 4'!C162*'Базовые цены за единицу'!AJ14,2)</f>
        <v>0</v>
      </c>
      <c r="AK14" s="25">
        <f>ROUND('Форма 4'!C162*'Базовые цены за единицу'!AK14,2)</f>
        <v>0</v>
      </c>
    </row>
    <row r="15" spans="1:37" x14ac:dyDescent="0.15">
      <c r="A15" s="25" t="str">
        <f>'Форма 4'!A180</f>
        <v>10.</v>
      </c>
      <c r="B15" s="25">
        <f t="shared" si="0"/>
        <v>12.88</v>
      </c>
      <c r="C15" s="25">
        <f>ROUND('Форма 4'!C180*'Базовые цены за единицу'!C15,2)</f>
        <v>12.44</v>
      </c>
      <c r="D15" s="25">
        <f>ROUND('Форма 4'!C180*'Базовые цены за единицу'!D15,2)</f>
        <v>0</v>
      </c>
      <c r="E15" s="25">
        <f>ROUND('Форма 4'!C180*'Базовые цены за единицу'!E15,2)</f>
        <v>0</v>
      </c>
      <c r="F15" s="25">
        <f>ROUND('Форма 4'!C180*'Базовые цены за единицу'!F15,2)</f>
        <v>0.44</v>
      </c>
      <c r="G15" s="25">
        <f>ROUND('Форма 4'!C180*'Базовые цены за единицу'!G15,2)</f>
        <v>0</v>
      </c>
      <c r="H15" s="25">
        <f>ROUND('Форма 4'!C180*'Базовые цены за единицу'!H15,2)</f>
        <v>0</v>
      </c>
      <c r="I15" s="29">
        <f>ОКРУГЛВСЕ('Форма 4'!C180*'Базовые цены за единицу'!I15,8)</f>
        <v>1.1200000000000001</v>
      </c>
      <c r="J15" s="26">
        <f>ОКРУГЛВСЕ('Форма 4'!C180*'Базовые цены за единицу'!J15,8)</f>
        <v>0</v>
      </c>
      <c r="K15" s="29">
        <f>ОКРУГЛВСЕ('Форма 4'!C180*'Базовые цены за единицу'!K15,8)</f>
        <v>0</v>
      </c>
      <c r="L15" s="25">
        <f>ROUND('Форма 4'!C180*'Базовые цены за единицу'!L15,2)</f>
        <v>0</v>
      </c>
      <c r="M15" s="25">
        <f>ROUND('Форма 4'!C180*'Базовые цены за единицу'!M15,2)</f>
        <v>0</v>
      </c>
      <c r="N15" s="25">
        <f>ROUND((C15+E15)*'Форма 4'!C191/100,2)</f>
        <v>12.44</v>
      </c>
      <c r="O15" s="25">
        <f>ROUND((C15+E15)*'Форма 4'!C194/100,2)</f>
        <v>8.09</v>
      </c>
      <c r="P15" s="25">
        <f>ROUND('Форма 4'!C180*'Базовые цены за единицу'!P15,2)</f>
        <v>12.44</v>
      </c>
      <c r="Q15" s="25">
        <f>ROUND('Форма 4'!C180*'Базовые цены за единицу'!Q15,2)</f>
        <v>0</v>
      </c>
      <c r="R15" s="25">
        <f>ROUND('Форма 4'!C180*'Базовые цены за единицу'!R15,2)</f>
        <v>8.09</v>
      </c>
      <c r="S15" s="25">
        <f>ROUND('Форма 4'!C180*'Базовые цены за единицу'!S15,2)</f>
        <v>0</v>
      </c>
      <c r="T15" s="25">
        <f>ROUND('Форма 4'!C180*'Базовые цены за единицу'!T15,2)</f>
        <v>0</v>
      </c>
      <c r="U15" s="25">
        <f>ROUND('Форма 4'!C180*'Базовые цены за единицу'!U15,2)</f>
        <v>0</v>
      </c>
      <c r="V15" s="25">
        <f>ROUND('Форма 4'!C180*'Базовые цены за единицу'!V15,2)</f>
        <v>0</v>
      </c>
      <c r="X15" s="25">
        <f>ROUND('Форма 4'!C180*'Базовые цены за единицу'!X15,2)</f>
        <v>0</v>
      </c>
      <c r="Y15" s="25">
        <f>IF(Определители!I15="9",ROUND((C15+E15)*(Начисления!M15/100)*('Форма 4'!C191/100),2),0)</f>
        <v>0</v>
      </c>
      <c r="Z15" s="25">
        <f>IF(Определители!I15="9",ROUND((C15+E15)*(100-Начисления!M15/100)*('Форма 4'!C191/100),2),0)</f>
        <v>0</v>
      </c>
      <c r="AA15" s="25">
        <f>IF(Определители!I15="9",ROUND((C15+E15)*(Начисления!M15/100)*('Форма 4'!C194/100),2),0)</f>
        <v>0</v>
      </c>
      <c r="AB15" s="25">
        <f>IF(Определители!I15="9",ROUND((C15+E15)*(100-Начисления!M15/100)*('Форма 4'!C194/100),2),0)</f>
        <v>0</v>
      </c>
      <c r="AC15" s="25">
        <f>IF(Определители!I15="9",ROUND(B15*Начисления!M15/100,2),0)</f>
        <v>0</v>
      </c>
      <c r="AD15" s="25">
        <f>IF(Определители!I15="9",ROUND(B15*(100-Начисления!M15)/100,2),0)</f>
        <v>0</v>
      </c>
      <c r="AE15" s="25">
        <f>ROUND('Форма 4'!C180*'Базовые цены за единицу'!AE15,2)</f>
        <v>0.25</v>
      </c>
      <c r="AH15" s="25">
        <f>ROUND('Форма 4'!C180*'Базовые цены за единицу'!AH15,2)</f>
        <v>0</v>
      </c>
      <c r="AI15" s="25">
        <f>ROUND('Форма 4'!C180*'Базовые цены за единицу'!AI15,2)</f>
        <v>0</v>
      </c>
      <c r="AJ15" s="25">
        <f>ROUND('Форма 4'!C180*'Базовые цены за единицу'!AJ15,2)</f>
        <v>0</v>
      </c>
      <c r="AK15" s="25">
        <f>ROUND('Форма 4'!C180*'Базовые цены за единицу'!AK15,2)</f>
        <v>0</v>
      </c>
    </row>
    <row r="16" spans="1:37" x14ac:dyDescent="0.15">
      <c r="A16" s="25" t="str">
        <f>'Форма 4'!A198</f>
        <v>11.</v>
      </c>
      <c r="B16" s="25">
        <f t="shared" si="0"/>
        <v>112</v>
      </c>
      <c r="C16" s="25">
        <f>ROUND('Форма 4'!C198*'Базовые цены за единицу'!C16,2)</f>
        <v>67.790000000000006</v>
      </c>
      <c r="D16" s="25">
        <f>ROUND('Форма 4'!C198*'Базовые цены за единицу'!D16,2)</f>
        <v>6.18</v>
      </c>
      <c r="E16" s="25">
        <f>ROUND('Форма 4'!C198*'Базовые цены за единицу'!E16,2)</f>
        <v>0.09</v>
      </c>
      <c r="F16" s="25">
        <f>ROUND('Форма 4'!C198*'Базовые цены за единицу'!F16,2)</f>
        <v>38.03</v>
      </c>
      <c r="G16" s="25">
        <f>ROUND('Форма 4'!C198*'Базовые цены за единицу'!G16,2)</f>
        <v>0</v>
      </c>
      <c r="H16" s="25">
        <f>ROUND('Форма 4'!C198*'Базовые цены за единицу'!H16,2)</f>
        <v>0</v>
      </c>
      <c r="I16" s="29">
        <f>ОКРУГЛВСЕ('Форма 4'!C198*'Базовые цены за единицу'!I16,8)</f>
        <v>6.4320000000000004</v>
      </c>
      <c r="J16" s="26">
        <f>ОКРУГЛВСЕ('Форма 4'!C198*'Базовые цены за единицу'!J16,8)</f>
        <v>0</v>
      </c>
      <c r="K16" s="29">
        <f>ОКРУГЛВСЕ('Форма 4'!C198*'Базовые цены за единицу'!K16,8)</f>
        <v>6.0000000000000001E-3</v>
      </c>
      <c r="L16" s="25">
        <f>ROUND('Форма 4'!C198*'Базовые цены за единицу'!L16,2)</f>
        <v>0</v>
      </c>
      <c r="M16" s="25">
        <f>ROUND('Форма 4'!C198*'Базовые цены за единицу'!M16,2)</f>
        <v>0</v>
      </c>
      <c r="N16" s="25">
        <f>ROUND((C16+E16)*'Форма 4'!C209/100,2)</f>
        <v>67.88</v>
      </c>
      <c r="O16" s="25">
        <f>ROUND((C16+E16)*'Форма 4'!C212/100,2)</f>
        <v>44.12</v>
      </c>
      <c r="P16" s="25">
        <f>ROUND('Форма 4'!C198*'Базовые цены за единицу'!P16,2)</f>
        <v>67.790000000000006</v>
      </c>
      <c r="Q16" s="25">
        <f>ROUND('Форма 4'!C198*'Базовые цены за единицу'!Q16,2)</f>
        <v>0.09</v>
      </c>
      <c r="R16" s="25">
        <f>ROUND('Форма 4'!C198*'Базовые цены за единицу'!R16,2)</f>
        <v>44.07</v>
      </c>
      <c r="S16" s="25">
        <f>ROUND('Форма 4'!C198*'Базовые цены за единицу'!S16,2)</f>
        <v>0.06</v>
      </c>
      <c r="T16" s="25">
        <f>ROUND('Форма 4'!C198*'Базовые цены за единицу'!T16,2)</f>
        <v>0</v>
      </c>
      <c r="U16" s="25">
        <f>ROUND('Форма 4'!C198*'Базовые цены за единицу'!U16,2)</f>
        <v>0</v>
      </c>
      <c r="V16" s="25">
        <f>ROUND('Форма 4'!C198*'Базовые цены за единицу'!V16,2)</f>
        <v>0</v>
      </c>
      <c r="X16" s="25">
        <f>ROUND('Форма 4'!C198*'Базовые цены за единицу'!X16,2)</f>
        <v>0</v>
      </c>
      <c r="Y16" s="25">
        <f>IF(Определители!I16="9",ROUND((C16+E16)*(Начисления!M16/100)*('Форма 4'!C209/100),2),0)</f>
        <v>0</v>
      </c>
      <c r="Z16" s="25">
        <f>IF(Определители!I16="9",ROUND((C16+E16)*(100-Начисления!M16/100)*('Форма 4'!C209/100),2),0)</f>
        <v>0</v>
      </c>
      <c r="AA16" s="25">
        <f>IF(Определители!I16="9",ROUND((C16+E16)*(Начисления!M16/100)*('Форма 4'!C212/100),2),0)</f>
        <v>0</v>
      </c>
      <c r="AB16" s="25">
        <f>IF(Определители!I16="9",ROUND((C16+E16)*(100-Начисления!M16/100)*('Форма 4'!C212/100),2),0)</f>
        <v>0</v>
      </c>
      <c r="AC16" s="25">
        <f>IF(Определители!I16="9",ROUND(B16*Начисления!M16/100,2),0)</f>
        <v>0</v>
      </c>
      <c r="AD16" s="25">
        <f>IF(Определители!I16="9",ROUND(B16*(100-Начисления!M16)/100,2),0)</f>
        <v>0</v>
      </c>
      <c r="AE16" s="25">
        <f>ROUND('Форма 4'!C198*'Базовые цены за единицу'!AE16,2)</f>
        <v>1.36</v>
      </c>
      <c r="AH16" s="25">
        <f>ROUND('Форма 4'!C198*'Базовые цены за единицу'!AH16,2)</f>
        <v>0</v>
      </c>
      <c r="AI16" s="25">
        <f>ROUND('Форма 4'!C198*'Базовые цены за единицу'!AI16,2)</f>
        <v>0</v>
      </c>
      <c r="AJ16" s="25">
        <f>ROUND('Форма 4'!C198*'Базовые цены за единицу'!AJ16,2)</f>
        <v>0</v>
      </c>
      <c r="AK16" s="25">
        <f>ROUND('Форма 4'!C198*'Базовые цены за единицу'!AK16,2)</f>
        <v>0</v>
      </c>
    </row>
    <row r="17" spans="1:37" x14ac:dyDescent="0.15">
      <c r="A17" s="25" t="str">
        <f>'Форма 4'!A216</f>
        <v>12.</v>
      </c>
      <c r="B17" s="25">
        <f t="shared" si="0"/>
        <v>12.88</v>
      </c>
      <c r="C17" s="25">
        <f>ROUND('Форма 4'!C216*'Базовые цены за единицу'!C17,2)</f>
        <v>12.44</v>
      </c>
      <c r="D17" s="25">
        <f>ROUND('Форма 4'!C216*'Базовые цены за единицу'!D17,2)</f>
        <v>0</v>
      </c>
      <c r="E17" s="25">
        <f>ROUND('Форма 4'!C216*'Базовые цены за единицу'!E17,2)</f>
        <v>0</v>
      </c>
      <c r="F17" s="25">
        <f>ROUND('Форма 4'!C216*'Базовые цены за единицу'!F17,2)</f>
        <v>0.44</v>
      </c>
      <c r="G17" s="25">
        <f>ROUND('Форма 4'!C216*'Базовые цены за единицу'!G17,2)</f>
        <v>0</v>
      </c>
      <c r="H17" s="25">
        <f>ROUND('Форма 4'!C216*'Базовые цены за единицу'!H17,2)</f>
        <v>0</v>
      </c>
      <c r="I17" s="29">
        <f>ОКРУГЛВСЕ('Форма 4'!C216*'Базовые цены за единицу'!I17,8)</f>
        <v>1.1200000000000001</v>
      </c>
      <c r="J17" s="26">
        <f>ОКРУГЛВСЕ('Форма 4'!C216*'Базовые цены за единицу'!J17,8)</f>
        <v>0</v>
      </c>
      <c r="K17" s="29">
        <f>ОКРУГЛВСЕ('Форма 4'!C216*'Базовые цены за единицу'!K17,8)</f>
        <v>0</v>
      </c>
      <c r="L17" s="25">
        <f>ROUND('Форма 4'!C216*'Базовые цены за единицу'!L17,2)</f>
        <v>0</v>
      </c>
      <c r="M17" s="25">
        <f>ROUND('Форма 4'!C216*'Базовые цены за единицу'!M17,2)</f>
        <v>0</v>
      </c>
      <c r="N17" s="25">
        <f>ROUND((C17+E17)*'Форма 4'!C227/100,2)</f>
        <v>12.44</v>
      </c>
      <c r="O17" s="25">
        <f>ROUND((C17+E17)*'Форма 4'!C230/100,2)</f>
        <v>8.09</v>
      </c>
      <c r="P17" s="25">
        <f>ROUND('Форма 4'!C216*'Базовые цены за единицу'!P17,2)</f>
        <v>12.44</v>
      </c>
      <c r="Q17" s="25">
        <f>ROUND('Форма 4'!C216*'Базовые цены за единицу'!Q17,2)</f>
        <v>0</v>
      </c>
      <c r="R17" s="25">
        <f>ROUND('Форма 4'!C216*'Базовые цены за единицу'!R17,2)</f>
        <v>8.09</v>
      </c>
      <c r="S17" s="25">
        <f>ROUND('Форма 4'!C216*'Базовые цены за единицу'!S17,2)</f>
        <v>0</v>
      </c>
      <c r="T17" s="25">
        <f>ROUND('Форма 4'!C216*'Базовые цены за единицу'!T17,2)</f>
        <v>0</v>
      </c>
      <c r="U17" s="25">
        <f>ROUND('Форма 4'!C216*'Базовые цены за единицу'!U17,2)</f>
        <v>0</v>
      </c>
      <c r="V17" s="25">
        <f>ROUND('Форма 4'!C216*'Базовые цены за единицу'!V17,2)</f>
        <v>0</v>
      </c>
      <c r="X17" s="25">
        <f>ROUND('Форма 4'!C216*'Базовые цены за единицу'!X17,2)</f>
        <v>0</v>
      </c>
      <c r="Y17" s="25">
        <f>IF(Определители!I17="9",ROUND((C17+E17)*(Начисления!M17/100)*('Форма 4'!C227/100),2),0)</f>
        <v>0</v>
      </c>
      <c r="Z17" s="25">
        <f>IF(Определители!I17="9",ROUND((C17+E17)*(100-Начисления!M17/100)*('Форма 4'!C227/100),2),0)</f>
        <v>0</v>
      </c>
      <c r="AA17" s="25">
        <f>IF(Определители!I17="9",ROUND((C17+E17)*(Начисления!M17/100)*('Форма 4'!C230/100),2),0)</f>
        <v>0</v>
      </c>
      <c r="AB17" s="25">
        <f>IF(Определители!I17="9",ROUND((C17+E17)*(100-Начисления!M17/100)*('Форма 4'!C230/100),2),0)</f>
        <v>0</v>
      </c>
      <c r="AC17" s="25">
        <f>IF(Определители!I17="9",ROUND(B17*Начисления!M17/100,2),0)</f>
        <v>0</v>
      </c>
      <c r="AD17" s="25">
        <f>IF(Определители!I17="9",ROUND(B17*(100-Начисления!M17)/100,2),0)</f>
        <v>0</v>
      </c>
      <c r="AE17" s="25">
        <f>ROUND('Форма 4'!C216*'Базовые цены за единицу'!AE17,2)</f>
        <v>0.25</v>
      </c>
      <c r="AH17" s="25">
        <f>ROUND('Форма 4'!C216*'Базовые цены за единицу'!AH17,2)</f>
        <v>0</v>
      </c>
      <c r="AI17" s="25">
        <f>ROUND('Форма 4'!C216*'Базовые цены за единицу'!AI17,2)</f>
        <v>0</v>
      </c>
      <c r="AJ17" s="25">
        <f>ROUND('Форма 4'!C216*'Базовые цены за единицу'!AJ17,2)</f>
        <v>0</v>
      </c>
      <c r="AK17" s="25">
        <f>ROUND('Форма 4'!C216*'Базовые цены за единицу'!AK17,2)</f>
        <v>0</v>
      </c>
    </row>
    <row r="18" spans="1:37" x14ac:dyDescent="0.15">
      <c r="A18" s="25" t="str">
        <f>'Форма 4'!A234</f>
        <v>13.</v>
      </c>
      <c r="B18" s="25">
        <f t="shared" si="0"/>
        <v>24.47</v>
      </c>
      <c r="C18" s="25">
        <f>ROUND('Форма 4'!C234*'Базовые цены за единицу'!C18,2)</f>
        <v>15.64</v>
      </c>
      <c r="D18" s="25">
        <f>ROUND('Форма 4'!C234*'Базовые цены за единицу'!D18,2)</f>
        <v>7.12</v>
      </c>
      <c r="E18" s="25">
        <f>ROUND('Форма 4'!C234*'Базовые цены за единицу'!E18,2)</f>
        <v>0</v>
      </c>
      <c r="F18" s="25">
        <f>ROUND('Форма 4'!C234*'Базовые цены за единицу'!F18,2)</f>
        <v>1.71</v>
      </c>
      <c r="G18" s="25">
        <f>ROUND('Форма 4'!C234*'Базовые цены за единицу'!G18,2)</f>
        <v>0</v>
      </c>
      <c r="H18" s="25">
        <f>ROUND('Форма 4'!C234*'Базовые цены за единицу'!H18,2)</f>
        <v>0</v>
      </c>
      <c r="I18" s="29">
        <f>ОКРУГЛВСЕ('Форма 4'!C234*'Базовые цены за единицу'!I18,8)</f>
        <v>1.52</v>
      </c>
      <c r="J18" s="26">
        <f>ОКРУГЛВСЕ('Форма 4'!C234*'Базовые цены за единицу'!J18,8)</f>
        <v>0</v>
      </c>
      <c r="K18" s="29">
        <f>ОКРУГЛВСЕ('Форма 4'!C234*'Базовые цены за единицу'!K18,8)</f>
        <v>0</v>
      </c>
      <c r="L18" s="25">
        <f>ROUND('Форма 4'!C234*'Базовые цены за единицу'!L18,2)</f>
        <v>0</v>
      </c>
      <c r="M18" s="25">
        <f>ROUND('Форма 4'!C234*'Базовые цены за единицу'!M18,2)</f>
        <v>0</v>
      </c>
      <c r="N18" s="25">
        <f>ROUND((C18+E18)*'Форма 4'!C245/100,2)</f>
        <v>15.64</v>
      </c>
      <c r="O18" s="25">
        <f>ROUND((C18+E18)*'Форма 4'!C248/100,2)</f>
        <v>10.17</v>
      </c>
      <c r="P18" s="25">
        <f>ROUND('Форма 4'!C234*'Базовые цены за единицу'!P18,2)</f>
        <v>15.64</v>
      </c>
      <c r="Q18" s="25">
        <f>ROUND('Форма 4'!C234*'Базовые цены за единицу'!Q18,2)</f>
        <v>0</v>
      </c>
      <c r="R18" s="25">
        <f>ROUND('Форма 4'!C234*'Базовые цены за единицу'!R18,2)</f>
        <v>10.17</v>
      </c>
      <c r="S18" s="25">
        <f>ROUND('Форма 4'!C234*'Базовые цены за единицу'!S18,2)</f>
        <v>0</v>
      </c>
      <c r="T18" s="25">
        <f>ROUND('Форма 4'!C234*'Базовые цены за единицу'!T18,2)</f>
        <v>0</v>
      </c>
      <c r="U18" s="25">
        <f>ROUND('Форма 4'!C234*'Базовые цены за единицу'!U18,2)</f>
        <v>0</v>
      </c>
      <c r="V18" s="25">
        <f>ROUND('Форма 4'!C234*'Базовые цены за единицу'!V18,2)</f>
        <v>0</v>
      </c>
      <c r="X18" s="25">
        <f>ROUND('Форма 4'!C234*'Базовые цены за единицу'!X18,2)</f>
        <v>0</v>
      </c>
      <c r="Y18" s="25">
        <f>IF(Определители!I18="9",ROUND((C18+E18)*(Начисления!M18/100)*('Форма 4'!C245/100),2),0)</f>
        <v>0</v>
      </c>
      <c r="Z18" s="25">
        <f>IF(Определители!I18="9",ROUND((C18+E18)*(100-Начисления!M18/100)*('Форма 4'!C245/100),2),0)</f>
        <v>0</v>
      </c>
      <c r="AA18" s="25">
        <f>IF(Определители!I18="9",ROUND((C18+E18)*(Начисления!M18/100)*('Форма 4'!C248/100),2),0)</f>
        <v>0</v>
      </c>
      <c r="AB18" s="25">
        <f>IF(Определители!I18="9",ROUND((C18+E18)*(100-Начисления!M18/100)*('Форма 4'!C248/100),2),0)</f>
        <v>0</v>
      </c>
      <c r="AC18" s="25">
        <f>IF(Определители!I18="9",ROUND(B18*Начисления!M18/100,2),0)</f>
        <v>0</v>
      </c>
      <c r="AD18" s="25">
        <f>IF(Определители!I18="9",ROUND(B18*(100-Начисления!M18)/100,2),0)</f>
        <v>0</v>
      </c>
      <c r="AE18" s="25">
        <f>ROUND('Форма 4'!C234*'Базовые цены за единицу'!AE18,2)</f>
        <v>0.31</v>
      </c>
      <c r="AH18" s="25">
        <f>ROUND('Форма 4'!C234*'Базовые цены за единицу'!AH18,2)</f>
        <v>0</v>
      </c>
      <c r="AI18" s="25">
        <f>ROUND('Форма 4'!C234*'Базовые цены за единицу'!AI18,2)</f>
        <v>0</v>
      </c>
      <c r="AJ18" s="25">
        <f>ROUND('Форма 4'!C234*'Базовые цены за единицу'!AJ18,2)</f>
        <v>0</v>
      </c>
      <c r="AK18" s="25">
        <f>ROUND('Форма 4'!C234*'Базовые цены за единицу'!AK18,2)</f>
        <v>0</v>
      </c>
    </row>
    <row r="19" spans="1:37" x14ac:dyDescent="0.15">
      <c r="A19" s="25" t="str">
        <f>'Форма 4'!A252</f>
        <v>14.</v>
      </c>
      <c r="B19" s="25">
        <f t="shared" si="0"/>
        <v>14.57</v>
      </c>
      <c r="C19" s="25">
        <f>ROUND('Форма 4'!C252*'Базовые цены за единицу'!C19,2)</f>
        <v>9.44</v>
      </c>
      <c r="D19" s="25">
        <f>ROUND('Форма 4'!C252*'Базовые цены за единицу'!D19,2)</f>
        <v>1.34</v>
      </c>
      <c r="E19" s="25">
        <f>ROUND('Форма 4'!C252*'Базовые цены за единицу'!E19,2)</f>
        <v>0.09</v>
      </c>
      <c r="F19" s="25">
        <f>ROUND('Форма 4'!C252*'Базовые цены за единицу'!F19,2)</f>
        <v>3.79</v>
      </c>
      <c r="G19" s="25">
        <f>ROUND('Форма 4'!C252*'Базовые цены за единицу'!G19,2)</f>
        <v>0</v>
      </c>
      <c r="H19" s="25">
        <f>ROUND('Форма 4'!C252*'Базовые цены за единицу'!H19,2)</f>
        <v>0</v>
      </c>
      <c r="I19" s="29">
        <f>ОКРУГЛВСЕ('Форма 4'!C252*'Базовые цены за единицу'!I19,8)</f>
        <v>0.89600000000000002</v>
      </c>
      <c r="J19" s="26">
        <f>ОКРУГЛВСЕ('Форма 4'!C252*'Базовые цены за единицу'!J19,8)</f>
        <v>0</v>
      </c>
      <c r="K19" s="29">
        <f>ОКРУГЛВСЕ('Форма 4'!C252*'Базовые цены за единицу'!K19,8)</f>
        <v>6.0000000000000001E-3</v>
      </c>
      <c r="L19" s="25">
        <f>ROUND('Форма 4'!C252*'Базовые цены за единицу'!L19,2)</f>
        <v>0</v>
      </c>
      <c r="M19" s="25">
        <f>ROUND('Форма 4'!C252*'Базовые цены за единицу'!M19,2)</f>
        <v>0</v>
      </c>
      <c r="N19" s="25">
        <f>ROUND((C19+E19)*'Форма 4'!C263/100,2)</f>
        <v>9.5299999999999994</v>
      </c>
      <c r="O19" s="25">
        <f>ROUND((C19+E19)*'Форма 4'!C266/100,2)</f>
        <v>6.19</v>
      </c>
      <c r="P19" s="25">
        <f>ROUND('Форма 4'!C252*'Базовые цены за единицу'!P19,2)</f>
        <v>9.44</v>
      </c>
      <c r="Q19" s="25">
        <f>ROUND('Форма 4'!C252*'Базовые цены за единицу'!Q19,2)</f>
        <v>0.09</v>
      </c>
      <c r="R19" s="25">
        <f>ROUND('Форма 4'!C252*'Базовые цены за единицу'!R19,2)</f>
        <v>6.14</v>
      </c>
      <c r="S19" s="25">
        <f>ROUND('Форма 4'!C252*'Базовые цены за единицу'!S19,2)</f>
        <v>0.06</v>
      </c>
      <c r="T19" s="25">
        <f>ROUND('Форма 4'!C252*'Базовые цены за единицу'!T19,2)</f>
        <v>0</v>
      </c>
      <c r="U19" s="25">
        <f>ROUND('Форма 4'!C252*'Базовые цены за единицу'!U19,2)</f>
        <v>0</v>
      </c>
      <c r="V19" s="25">
        <f>ROUND('Форма 4'!C252*'Базовые цены за единицу'!V19,2)</f>
        <v>0</v>
      </c>
      <c r="X19" s="25">
        <f>ROUND('Форма 4'!C252*'Базовые цены за единицу'!X19,2)</f>
        <v>0</v>
      </c>
      <c r="Y19" s="25">
        <f>IF(Определители!I19="9",ROUND((C19+E19)*(Начисления!M19/100)*('Форма 4'!C263/100),2),0)</f>
        <v>0</v>
      </c>
      <c r="Z19" s="25">
        <f>IF(Определители!I19="9",ROUND((C19+E19)*(100-Начисления!M19/100)*('Форма 4'!C263/100),2),0)</f>
        <v>0</v>
      </c>
      <c r="AA19" s="25">
        <f>IF(Определители!I19="9",ROUND((C19+E19)*(Начисления!M19/100)*('Форма 4'!C266/100),2),0)</f>
        <v>0</v>
      </c>
      <c r="AB19" s="25">
        <f>IF(Определители!I19="9",ROUND((C19+E19)*(100-Начисления!M19/100)*('Форма 4'!C266/100),2),0)</f>
        <v>0</v>
      </c>
      <c r="AC19" s="25">
        <f>IF(Определители!I19="9",ROUND(B19*Начисления!M19/100,2),0)</f>
        <v>0</v>
      </c>
      <c r="AD19" s="25">
        <f>IF(Определители!I19="9",ROUND(B19*(100-Начисления!M19)/100,2),0)</f>
        <v>0</v>
      </c>
      <c r="AE19" s="25">
        <f>ROUND('Форма 4'!C252*'Базовые цены за единицу'!AE19,2)</f>
        <v>0.19</v>
      </c>
      <c r="AH19" s="25">
        <f>ROUND('Форма 4'!C252*'Базовые цены за единицу'!AH19,2)</f>
        <v>0</v>
      </c>
      <c r="AI19" s="25">
        <f>ROUND('Форма 4'!C252*'Базовые цены за единицу'!AI19,2)</f>
        <v>0</v>
      </c>
      <c r="AJ19" s="25">
        <f>ROUND('Форма 4'!C252*'Базовые цены за единицу'!AJ19,2)</f>
        <v>0</v>
      </c>
      <c r="AK19" s="25">
        <f>ROUND('Форма 4'!C252*'Базовые цены за единицу'!AK19,2)</f>
        <v>0</v>
      </c>
    </row>
    <row r="20" spans="1:37" x14ac:dyDescent="0.15">
      <c r="A20" s="25" t="str">
        <f>'Форма 4'!A270</f>
        <v>15.</v>
      </c>
      <c r="B20" s="25">
        <f t="shared" si="0"/>
        <v>32.869999999999997</v>
      </c>
      <c r="C20" s="25">
        <f>ROUND('Форма 4'!C270*'Базовые цены за единицу'!C20,2)</f>
        <v>30.83</v>
      </c>
      <c r="D20" s="25">
        <f>ROUND('Форма 4'!C270*'Базовые цены за единицу'!D20,2)</f>
        <v>0</v>
      </c>
      <c r="E20" s="25">
        <f>ROUND('Форма 4'!C270*'Базовые цены за единицу'!E20,2)</f>
        <v>0</v>
      </c>
      <c r="F20" s="25">
        <f>ROUND('Форма 4'!C270*'Базовые цены за единицу'!F20,2)</f>
        <v>2.04</v>
      </c>
      <c r="G20" s="25">
        <f>ROUND('Форма 4'!C270*'Базовые цены за единицу'!G20,2)</f>
        <v>0</v>
      </c>
      <c r="H20" s="25">
        <f>ROUND('Форма 4'!C270*'Базовые цены за единицу'!H20,2)</f>
        <v>0</v>
      </c>
      <c r="I20" s="29">
        <f>ОКРУГЛВСЕ('Форма 4'!C270*'Базовые цены за единицу'!I20,8)</f>
        <v>2.48</v>
      </c>
      <c r="J20" s="26">
        <f>ОКРУГЛВСЕ('Форма 4'!C270*'Базовые цены за единицу'!J20,8)</f>
        <v>0</v>
      </c>
      <c r="K20" s="29">
        <f>ОКРУГЛВСЕ('Форма 4'!C270*'Базовые цены за единицу'!K20,8)</f>
        <v>0</v>
      </c>
      <c r="L20" s="25">
        <f>ROUND('Форма 4'!C270*'Базовые цены за единицу'!L20,2)</f>
        <v>0</v>
      </c>
      <c r="M20" s="25">
        <f>ROUND('Форма 4'!C270*'Базовые цены за единицу'!M20,2)</f>
        <v>0</v>
      </c>
      <c r="N20" s="25">
        <f>ROUND((C20+E20)*'Форма 4'!C281/100,2)</f>
        <v>25.9</v>
      </c>
      <c r="O20" s="25">
        <f>ROUND((C20+E20)*'Форма 4'!C284/100,2)</f>
        <v>18.5</v>
      </c>
      <c r="P20" s="25">
        <f>ROUND('Форма 4'!C270*'Базовые цены за единицу'!P20,2)</f>
        <v>25.89</v>
      </c>
      <c r="Q20" s="25">
        <f>ROUND('Форма 4'!C270*'Базовые цены за единицу'!Q20,2)</f>
        <v>0</v>
      </c>
      <c r="R20" s="25">
        <f>ROUND('Форма 4'!C270*'Базовые цены за единицу'!R20,2)</f>
        <v>18.5</v>
      </c>
      <c r="S20" s="25">
        <f>ROUND('Форма 4'!C270*'Базовые цены за единицу'!S20,2)</f>
        <v>0</v>
      </c>
      <c r="T20" s="25">
        <f>ROUND('Форма 4'!C270*'Базовые цены за единицу'!T20,2)</f>
        <v>0</v>
      </c>
      <c r="U20" s="25">
        <f>ROUND('Форма 4'!C270*'Базовые цены за единицу'!U20,2)</f>
        <v>0</v>
      </c>
      <c r="V20" s="25">
        <f>ROUND('Форма 4'!C270*'Базовые цены за единицу'!V20,2)</f>
        <v>0</v>
      </c>
      <c r="X20" s="25">
        <f>ROUND('Форма 4'!C270*'Базовые цены за единицу'!X20,2)</f>
        <v>0</v>
      </c>
      <c r="Y20" s="25">
        <f>IF(Определители!I20="9",ROUND((C20+E20)*(Начисления!M20/100)*('Форма 4'!C281/100),2),0)</f>
        <v>0</v>
      </c>
      <c r="Z20" s="25">
        <f>IF(Определители!I20="9",ROUND((C20+E20)*(100-Начисления!M20/100)*('Форма 4'!C281/100),2),0)</f>
        <v>0</v>
      </c>
      <c r="AA20" s="25">
        <f>IF(Определители!I20="9",ROUND((C20+E20)*(Начисления!M20/100)*('Форма 4'!C284/100),2),0)</f>
        <v>0</v>
      </c>
      <c r="AB20" s="25">
        <f>IF(Определители!I20="9",ROUND((C20+E20)*(100-Начисления!M20/100)*('Форма 4'!C284/100),2),0)</f>
        <v>0</v>
      </c>
      <c r="AC20" s="25">
        <f>IF(Определители!I20="9",ROUND(B20*Начисления!M20/100,2),0)</f>
        <v>0</v>
      </c>
      <c r="AD20" s="25">
        <f>IF(Определители!I20="9",ROUND(B20*(100-Начисления!M20)/100,2),0)</f>
        <v>0</v>
      </c>
      <c r="AE20" s="25">
        <f>ROUND('Форма 4'!C270*'Базовые цены за единицу'!AE20,2)</f>
        <v>0.62</v>
      </c>
      <c r="AH20" s="25">
        <f>ROUND('Форма 4'!C270*'Базовые цены за единицу'!AH20,2)</f>
        <v>0</v>
      </c>
      <c r="AI20" s="25">
        <f>ROUND('Форма 4'!C270*'Базовые цены за единицу'!AI20,2)</f>
        <v>0</v>
      </c>
      <c r="AJ20" s="25">
        <f>ROUND('Форма 4'!C270*'Базовые цены за единицу'!AJ20,2)</f>
        <v>0</v>
      </c>
      <c r="AK20" s="25">
        <f>ROUND('Форма 4'!C270*'Базовые цены за единицу'!AK20,2)</f>
        <v>0</v>
      </c>
    </row>
    <row r="22" spans="1:37" x14ac:dyDescent="0.15">
      <c r="B22" s="53" t="s">
        <v>142</v>
      </c>
      <c r="C22" s="53"/>
      <c r="D22" s="53"/>
      <c r="E22" s="53"/>
      <c r="F22" s="53"/>
      <c r="G22" s="53"/>
      <c r="H22" s="53"/>
      <c r="I22" s="53"/>
      <c r="J22" s="53"/>
    </row>
    <row r="23" spans="1:37" x14ac:dyDescent="0.15">
      <c r="B23" s="53"/>
      <c r="C23" s="53"/>
      <c r="D23" s="53"/>
      <c r="E23" s="53"/>
      <c r="F23" s="53"/>
      <c r="G23" s="53"/>
      <c r="H23" s="53"/>
      <c r="I23" s="53"/>
      <c r="J23" s="53"/>
    </row>
    <row r="24" spans="1:37" x14ac:dyDescent="0.15">
      <c r="A24" s="25" t="str">
        <f>'Форма 4'!A380</f>
        <v>16.</v>
      </c>
      <c r="B24" s="25">
        <f>ROUND(C24+D24+F24+AF24+AG24,2)</f>
        <v>1.86</v>
      </c>
      <c r="C24" s="25">
        <f>ROUND('Форма 4'!C380*'Базовые цены за единицу'!C24,2)</f>
        <v>1.86</v>
      </c>
      <c r="D24" s="25">
        <f>ROUND('Форма 4'!C380*'Базовые цены за единицу'!D24,2)</f>
        <v>0</v>
      </c>
      <c r="E24" s="25">
        <f>ROUND('Форма 4'!C380*'Базовые цены за единицу'!E24,2)</f>
        <v>0</v>
      </c>
      <c r="F24" s="25">
        <f>ROUND('Форма 4'!C380*'Базовые цены за единицу'!F24,2)</f>
        <v>0</v>
      </c>
      <c r="G24" s="25">
        <f>ROUND('Форма 4'!C380*'Базовые цены за единицу'!G24,2)</f>
        <v>0</v>
      </c>
      <c r="H24" s="25">
        <f>ROUND('Форма 4'!C380*'Базовые цены за единицу'!H24,2)</f>
        <v>0</v>
      </c>
      <c r="I24" s="29">
        <f>ОКРУГЛВСЕ('Форма 4'!C380*'Базовые цены за единицу'!I24,8)</f>
        <v>0.12959999999999999</v>
      </c>
      <c r="J24" s="26">
        <f>ОКРУГЛВСЕ('Форма 4'!C380*'Базовые цены за единицу'!J24,8)</f>
        <v>0</v>
      </c>
      <c r="K24" s="29">
        <f>ОКРУГЛВСЕ('Форма 4'!C380*'Базовые цены за единицу'!K24,8)</f>
        <v>0</v>
      </c>
      <c r="L24" s="25">
        <f>ROUND('Форма 4'!C380*'Базовые цены за единицу'!L24,2)</f>
        <v>0</v>
      </c>
      <c r="M24" s="25">
        <f>ROUND('Форма 4'!C380*'Базовые цены за единицу'!M24,2)</f>
        <v>0</v>
      </c>
      <c r="N24" s="25">
        <f>ROUND((C24+E24)*'Форма 4'!C391/100,2)</f>
        <v>1.26</v>
      </c>
      <c r="O24" s="25">
        <f>ROUND((C24+E24)*'Форма 4'!C394/100,2)</f>
        <v>0.74</v>
      </c>
      <c r="P24" s="25">
        <f>ROUND('Форма 4'!C380*'Базовые цены за единицу'!P24,2)</f>
        <v>1.27</v>
      </c>
      <c r="Q24" s="25">
        <f>ROUND('Форма 4'!C380*'Базовые цены за единицу'!Q24,2)</f>
        <v>0</v>
      </c>
      <c r="R24" s="25">
        <f>ROUND('Форма 4'!C380*'Базовые цены за единицу'!R24,2)</f>
        <v>0.74</v>
      </c>
      <c r="S24" s="25">
        <f>ROUND('Форма 4'!C380*'Базовые цены за единицу'!S24,2)</f>
        <v>0</v>
      </c>
      <c r="T24" s="25">
        <f>ROUND('Форма 4'!C380*'Базовые цены за единицу'!T24,2)</f>
        <v>0</v>
      </c>
      <c r="U24" s="25">
        <f>ROUND('Форма 4'!C380*'Базовые цены за единицу'!U24,2)</f>
        <v>0</v>
      </c>
      <c r="V24" s="25">
        <f>ROUND('Форма 4'!C380*'Базовые цены за единицу'!V24,2)</f>
        <v>0</v>
      </c>
      <c r="X24" s="25">
        <f>ROUND('Форма 4'!C380*'Базовые цены за единицу'!X24,2)</f>
        <v>0</v>
      </c>
      <c r="Y24" s="25">
        <f>IF(Определители!I24="9",ROUND((C24+E24)*(Начисления!M24/100)*('Форма 4'!C391/100),2),0)</f>
        <v>1.26</v>
      </c>
      <c r="Z24" s="25">
        <f>IF(Определители!I24="9",ROUND((C24+E24)*(100-Начисления!M24/100)*('Форма 4'!C391/100),2),0)</f>
        <v>0</v>
      </c>
      <c r="AA24" s="25">
        <f>IF(Определители!I24="9",ROUND((C24+E24)*(Начисления!M24/100)*('Форма 4'!C394/100),2),0)</f>
        <v>0.74</v>
      </c>
      <c r="AB24" s="25">
        <f>IF(Определители!I24="9",ROUND((C24+E24)*(100-Начисления!M24/100)*('Форма 4'!C394/100),2),0)</f>
        <v>0</v>
      </c>
      <c r="AC24" s="25">
        <f>IF(Определители!I24="9",ROUND(B24*Начисления!M24/100,2),0)</f>
        <v>1.86</v>
      </c>
      <c r="AD24" s="25">
        <f>IF(Определители!I24="9",ROUND(B24*(100-Начисления!M24)/100,2),0)</f>
        <v>0</v>
      </c>
      <c r="AE24" s="25">
        <f>ROUND('Форма 4'!C380*'Базовые цены за единицу'!AE24,2)</f>
        <v>0</v>
      </c>
      <c r="AH24" s="25">
        <f>ROUND('Форма 4'!C380*'Базовые цены за единицу'!AH24,2)</f>
        <v>0</v>
      </c>
      <c r="AI24" s="25">
        <f>ROUND('Форма 4'!C380*'Базовые цены за единицу'!AI24,2)</f>
        <v>0</v>
      </c>
      <c r="AJ24" s="25">
        <f>ROUND('Форма 4'!C380*'Базовые цены за единицу'!AJ24,2)</f>
        <v>0</v>
      </c>
      <c r="AK24" s="25">
        <f>ROUND('Форма 4'!C380*'Базовые цены за единицу'!AK24,2)</f>
        <v>0</v>
      </c>
    </row>
    <row r="25" spans="1:37" x14ac:dyDescent="0.15">
      <c r="A25" s="25" t="str">
        <f>'Форма 4'!A398</f>
        <v>17.</v>
      </c>
      <c r="B25" s="25">
        <f>ROUND(C25+D25+F25+AF25+AG25,2)</f>
        <v>17.510000000000002</v>
      </c>
      <c r="C25" s="25">
        <f>ROUND('Форма 4'!C398*'Базовые цены за единицу'!C25,2)</f>
        <v>17.510000000000002</v>
      </c>
      <c r="D25" s="25">
        <f>ROUND('Форма 4'!C398*'Базовые цены за единицу'!D25,2)</f>
        <v>0</v>
      </c>
      <c r="E25" s="25">
        <f>ROUND('Форма 4'!C398*'Базовые цены за единицу'!E25,2)</f>
        <v>0</v>
      </c>
      <c r="F25" s="25">
        <f>ROUND('Форма 4'!C398*'Базовые цены за единицу'!F25,2)</f>
        <v>0</v>
      </c>
      <c r="G25" s="25">
        <f>ROUND('Форма 4'!C398*'Базовые цены за единицу'!G25,2)</f>
        <v>0</v>
      </c>
      <c r="H25" s="25">
        <f>ROUND('Форма 4'!C398*'Базовые цены за единицу'!H25,2)</f>
        <v>0</v>
      </c>
      <c r="I25" s="29">
        <f>ОКРУГЛВСЕ('Форма 4'!C398*'Базовые цены за единицу'!I25,8)</f>
        <v>1.22</v>
      </c>
      <c r="J25" s="26">
        <f>ОКРУГЛВСЕ('Форма 4'!C398*'Базовые цены за единицу'!J25,8)</f>
        <v>0</v>
      </c>
      <c r="K25" s="29">
        <f>ОКРУГЛВСЕ('Форма 4'!C398*'Базовые цены за единицу'!K25,8)</f>
        <v>0</v>
      </c>
      <c r="L25" s="25">
        <f>ROUND('Форма 4'!C398*'Базовые цены за единицу'!L25,2)</f>
        <v>0</v>
      </c>
      <c r="M25" s="25">
        <f>ROUND('Форма 4'!C398*'Базовые цены за единицу'!M25,2)</f>
        <v>0</v>
      </c>
      <c r="N25" s="25">
        <f>ROUND((C25+E25)*'Форма 4'!C409/100,2)</f>
        <v>11.91</v>
      </c>
      <c r="O25" s="25">
        <f>ROUND((C25+E25)*'Форма 4'!C412/100,2)</f>
        <v>7</v>
      </c>
      <c r="P25" s="25">
        <f>ROUND('Форма 4'!C398*'Базовые цены за единицу'!P25,2)</f>
        <v>11.91</v>
      </c>
      <c r="Q25" s="25">
        <f>ROUND('Форма 4'!C398*'Базовые цены за единицу'!Q25,2)</f>
        <v>0</v>
      </c>
      <c r="R25" s="25">
        <f>ROUND('Форма 4'!C398*'Базовые цены за единицу'!R25,2)</f>
        <v>7</v>
      </c>
      <c r="S25" s="25">
        <f>ROUND('Форма 4'!C398*'Базовые цены за единицу'!S25,2)</f>
        <v>0</v>
      </c>
      <c r="T25" s="25">
        <f>ROUND('Форма 4'!C398*'Базовые цены за единицу'!T25,2)</f>
        <v>0</v>
      </c>
      <c r="U25" s="25">
        <f>ROUND('Форма 4'!C398*'Базовые цены за единицу'!U25,2)</f>
        <v>0</v>
      </c>
      <c r="V25" s="25">
        <f>ROUND('Форма 4'!C398*'Базовые цены за единицу'!V25,2)</f>
        <v>0</v>
      </c>
      <c r="X25" s="25">
        <f>ROUND('Форма 4'!C398*'Базовые цены за единицу'!X25,2)</f>
        <v>0</v>
      </c>
      <c r="Y25" s="25">
        <f>IF(Определители!I25="9",ROUND((C25+E25)*(Начисления!M25/100)*('Форма 4'!C409/100),2),0)</f>
        <v>11.91</v>
      </c>
      <c r="Z25" s="25">
        <f>IF(Определители!I25="9",ROUND((C25+E25)*(100-Начисления!M25/100)*('Форма 4'!C409/100),2),0)</f>
        <v>0</v>
      </c>
      <c r="AA25" s="25">
        <f>IF(Определители!I25="9",ROUND((C25+E25)*(Начисления!M25/100)*('Форма 4'!C412/100),2),0)</f>
        <v>7</v>
      </c>
      <c r="AB25" s="25">
        <f>IF(Определители!I25="9",ROUND((C25+E25)*(100-Начисления!M25/100)*('Форма 4'!C412/100),2),0)</f>
        <v>0</v>
      </c>
      <c r="AC25" s="25">
        <f>IF(Определители!I25="9",ROUND(B25*Начисления!M25/100,2),0)</f>
        <v>17.510000000000002</v>
      </c>
      <c r="AD25" s="25">
        <f>IF(Определители!I25="9",ROUND(B25*(100-Начисления!M25)/100,2),0)</f>
        <v>0</v>
      </c>
      <c r="AE25" s="25">
        <f>ROUND('Форма 4'!C398*'Базовые цены за единицу'!AE25,2)</f>
        <v>0</v>
      </c>
      <c r="AH25" s="25">
        <f>ROUND('Форма 4'!C398*'Базовые цены за единицу'!AH25,2)</f>
        <v>0</v>
      </c>
      <c r="AI25" s="25">
        <f>ROUND('Форма 4'!C398*'Базовые цены за единицу'!AI25,2)</f>
        <v>0</v>
      </c>
      <c r="AJ25" s="25">
        <f>ROUND('Форма 4'!C398*'Базовые цены за единицу'!AJ25,2)</f>
        <v>0</v>
      </c>
      <c r="AK25" s="25">
        <f>ROUND('Форма 4'!C398*'Базовые цены за единицу'!AK25,2)</f>
        <v>0</v>
      </c>
    </row>
    <row r="26" spans="1:37" x14ac:dyDescent="0.15">
      <c r="A26" s="25" t="str">
        <f>'Форма 4'!A416</f>
        <v>18.</v>
      </c>
      <c r="B26" s="25">
        <f>ROUND(C26+D26+F26+AF26+AG26,2)</f>
        <v>4.59</v>
      </c>
      <c r="C26" s="25">
        <f>ROUND('Форма 4'!C416*'Базовые цены за единицу'!C26,2)</f>
        <v>4.59</v>
      </c>
      <c r="D26" s="25">
        <f>ROUND('Форма 4'!C416*'Базовые цены за единицу'!D26,2)</f>
        <v>0</v>
      </c>
      <c r="E26" s="25">
        <f>ROUND('Форма 4'!C416*'Базовые цены за единицу'!E26,2)</f>
        <v>0</v>
      </c>
      <c r="F26" s="25">
        <f>ROUND('Форма 4'!C416*'Базовые цены за единицу'!F26,2)</f>
        <v>0</v>
      </c>
      <c r="G26" s="25">
        <f>ROUND('Форма 4'!C416*'Базовые цены за единицу'!G26,2)</f>
        <v>0</v>
      </c>
      <c r="H26" s="25">
        <f>ROUND('Форма 4'!C416*'Базовые цены за единицу'!H26,2)</f>
        <v>0</v>
      </c>
      <c r="I26" s="29">
        <f>ОКРУГЛВСЕ('Форма 4'!C416*'Базовые цены за единицу'!I26,8)</f>
        <v>0.32</v>
      </c>
      <c r="J26" s="26">
        <f>ОКРУГЛВСЕ('Форма 4'!C416*'Базовые цены за единицу'!J26,8)</f>
        <v>0</v>
      </c>
      <c r="K26" s="29">
        <f>ОКРУГЛВСЕ('Форма 4'!C416*'Базовые цены за единицу'!K26,8)</f>
        <v>0</v>
      </c>
      <c r="L26" s="25">
        <f>ROUND('Форма 4'!C416*'Базовые цены за единицу'!L26,2)</f>
        <v>0</v>
      </c>
      <c r="M26" s="25">
        <f>ROUND('Форма 4'!C416*'Базовые цены за единицу'!M26,2)</f>
        <v>0</v>
      </c>
      <c r="N26" s="25">
        <f>ROUND((C26+E26)*'Форма 4'!C427/100,2)</f>
        <v>3.12</v>
      </c>
      <c r="O26" s="25">
        <f>ROUND((C26+E26)*'Форма 4'!C430/100,2)</f>
        <v>1.84</v>
      </c>
      <c r="P26" s="25">
        <f>ROUND('Форма 4'!C416*'Базовые цены за единицу'!P26,2)</f>
        <v>3.12</v>
      </c>
      <c r="Q26" s="25">
        <f>ROUND('Форма 4'!C416*'Базовые цены за единицу'!Q26,2)</f>
        <v>0</v>
      </c>
      <c r="R26" s="25">
        <f>ROUND('Форма 4'!C416*'Базовые цены за единицу'!R26,2)</f>
        <v>1.84</v>
      </c>
      <c r="S26" s="25">
        <f>ROUND('Форма 4'!C416*'Базовые цены за единицу'!S26,2)</f>
        <v>0</v>
      </c>
      <c r="T26" s="25">
        <f>ROUND('Форма 4'!C416*'Базовые цены за единицу'!T26,2)</f>
        <v>0</v>
      </c>
      <c r="U26" s="25">
        <f>ROUND('Форма 4'!C416*'Базовые цены за единицу'!U26,2)</f>
        <v>0</v>
      </c>
      <c r="V26" s="25">
        <f>ROUND('Форма 4'!C416*'Базовые цены за единицу'!V26,2)</f>
        <v>0</v>
      </c>
      <c r="X26" s="25">
        <f>ROUND('Форма 4'!C416*'Базовые цены за единицу'!X26,2)</f>
        <v>0</v>
      </c>
      <c r="Y26" s="25">
        <f>IF(Определители!I26="9",ROUND((C26+E26)*(Начисления!M26/100)*('Форма 4'!C427/100),2),0)</f>
        <v>3.12</v>
      </c>
      <c r="Z26" s="25">
        <f>IF(Определители!I26="9",ROUND((C26+E26)*(100-Начисления!M26/100)*('Форма 4'!C427/100),2),0)</f>
        <v>0</v>
      </c>
      <c r="AA26" s="25">
        <f>IF(Определители!I26="9",ROUND((C26+E26)*(Начисления!M26/100)*('Форма 4'!C430/100),2),0)</f>
        <v>1.84</v>
      </c>
      <c r="AB26" s="25">
        <f>IF(Определители!I26="9",ROUND((C26+E26)*(100-Начисления!M26/100)*('Форма 4'!C430/100),2),0)</f>
        <v>0</v>
      </c>
      <c r="AC26" s="25">
        <f>IF(Определители!I26="9",ROUND(B26*Начисления!M26/100,2),0)</f>
        <v>4.59</v>
      </c>
      <c r="AD26" s="25">
        <f>IF(Определители!I26="9",ROUND(B26*(100-Начисления!M26)/100,2),0)</f>
        <v>0</v>
      </c>
      <c r="AE26" s="25">
        <f>ROUND('Форма 4'!C416*'Базовые цены за единицу'!AE26,2)</f>
        <v>0</v>
      </c>
      <c r="AH26" s="25">
        <f>ROUND('Форма 4'!C416*'Базовые цены за единицу'!AH26,2)</f>
        <v>0</v>
      </c>
      <c r="AI26" s="25">
        <f>ROUND('Форма 4'!C416*'Базовые цены за единицу'!AI26,2)</f>
        <v>0</v>
      </c>
      <c r="AJ26" s="25">
        <f>ROUND('Форма 4'!C416*'Базовые цены за единицу'!AJ26,2)</f>
        <v>0</v>
      </c>
      <c r="AK26" s="25">
        <f>ROUND('Форма 4'!C416*'Базовые цены за единицу'!AK26,2)</f>
        <v>0</v>
      </c>
    </row>
    <row r="27" spans="1:37" x14ac:dyDescent="0.15">
      <c r="A27" s="25" t="str">
        <f>'Форма 4'!A434</f>
        <v>19.</v>
      </c>
      <c r="B27" s="25">
        <f>ROUND(C27+D27+F27+AF27+AG27,2)</f>
        <v>3651.5</v>
      </c>
      <c r="C27" s="25">
        <f>ROUND('Форма 4'!C434*'Базовые цены за единицу'!C27,2)</f>
        <v>3651.5</v>
      </c>
      <c r="D27" s="25">
        <f>ROUND('Форма 4'!C434*'Базовые цены за единицу'!D27,2)</f>
        <v>0</v>
      </c>
      <c r="E27" s="25">
        <f>ROUND('Форма 4'!C434*'Базовые цены за единицу'!E27,2)</f>
        <v>0</v>
      </c>
      <c r="F27" s="25">
        <f>ROUND('Форма 4'!C434*'Базовые цены за единицу'!F27,2)</f>
        <v>0</v>
      </c>
      <c r="G27" s="25">
        <f>ROUND('Форма 4'!C434*'Базовые цены за единицу'!G27,2)</f>
        <v>0</v>
      </c>
      <c r="H27" s="25">
        <f>ROUND('Форма 4'!C434*'Базовые цены за единицу'!H27,2)</f>
        <v>0</v>
      </c>
      <c r="I27" s="29">
        <f>ОКРУГЛВСЕ('Форма 4'!C434*'Базовые цены за единицу'!I27,8)</f>
        <v>200</v>
      </c>
      <c r="J27" s="26">
        <f>ОКРУГЛВСЕ('Форма 4'!C434*'Базовые цены за единицу'!J27,8)</f>
        <v>0</v>
      </c>
      <c r="K27" s="29">
        <f>ОКРУГЛВСЕ('Форма 4'!C434*'Базовые цены за единицу'!K27,8)</f>
        <v>0</v>
      </c>
      <c r="L27" s="25">
        <f>ROUND('Форма 4'!C434*'Базовые цены за единицу'!L27,2)</f>
        <v>0</v>
      </c>
      <c r="M27" s="25">
        <f>ROUND('Форма 4'!C434*'Базовые цены за единицу'!M27,2)</f>
        <v>0</v>
      </c>
      <c r="N27" s="25">
        <f>ROUND((C27+E27)*'Форма 4'!C445/100,2)</f>
        <v>2483.02</v>
      </c>
      <c r="O27" s="25">
        <f>ROUND((C27+E27)*'Форма 4'!C448/100,2)</f>
        <v>1460.6</v>
      </c>
      <c r="P27" s="25">
        <f>ROUND('Форма 4'!C434*'Базовые цены за единицу'!P27,2)</f>
        <v>2483.02</v>
      </c>
      <c r="Q27" s="25">
        <f>ROUND('Форма 4'!C434*'Базовые цены за единицу'!Q27,2)</f>
        <v>0</v>
      </c>
      <c r="R27" s="25">
        <f>ROUND('Форма 4'!C434*'Базовые цены за единицу'!R27,2)</f>
        <v>1460.6</v>
      </c>
      <c r="S27" s="25">
        <f>ROUND('Форма 4'!C434*'Базовые цены за единицу'!S27,2)</f>
        <v>0</v>
      </c>
      <c r="T27" s="25">
        <f>ROUND('Форма 4'!C434*'Базовые цены за единицу'!T27,2)</f>
        <v>0</v>
      </c>
      <c r="U27" s="25">
        <f>ROUND('Форма 4'!C434*'Базовые цены за единицу'!U27,2)</f>
        <v>0</v>
      </c>
      <c r="V27" s="25">
        <f>ROUND('Форма 4'!C434*'Базовые цены за единицу'!V27,2)</f>
        <v>0</v>
      </c>
      <c r="X27" s="25">
        <f>ROUND('Форма 4'!C434*'Базовые цены за единицу'!X27,2)</f>
        <v>0</v>
      </c>
      <c r="Y27" s="25">
        <f>IF(Определители!I27="9",ROUND((C27+E27)*(Начисления!M27/100)*('Форма 4'!C445/100),2),0)</f>
        <v>2483.02</v>
      </c>
      <c r="Z27" s="25">
        <f>IF(Определители!I27="9",ROUND((C27+E27)*(100-Начисления!M27/100)*('Форма 4'!C445/100),2),0)</f>
        <v>0</v>
      </c>
      <c r="AA27" s="25">
        <f>IF(Определители!I27="9",ROUND((C27+E27)*(Начисления!M27/100)*('Форма 4'!C448/100),2),0)</f>
        <v>1460.6</v>
      </c>
      <c r="AB27" s="25">
        <f>IF(Определители!I27="9",ROUND((C27+E27)*(100-Начисления!M27/100)*('Форма 4'!C448/100),2),0)</f>
        <v>0</v>
      </c>
      <c r="AC27" s="25">
        <f>IF(Определители!I27="9",ROUND(B27*Начисления!M27/100,2),0)</f>
        <v>3651.5</v>
      </c>
      <c r="AD27" s="25">
        <f>IF(Определители!I27="9",ROUND(B27*(100-Начисления!M27)/100,2),0)</f>
        <v>0</v>
      </c>
      <c r="AE27" s="25">
        <f>ROUND('Форма 4'!C434*'Базовые цены за единицу'!AE27,2)</f>
        <v>0</v>
      </c>
      <c r="AH27" s="25">
        <f>ROUND('Форма 4'!C434*'Базовые цены за единицу'!AH27,2)</f>
        <v>0</v>
      </c>
      <c r="AI27" s="25">
        <f>ROUND('Форма 4'!C434*'Базовые цены за единицу'!AI27,2)</f>
        <v>0</v>
      </c>
      <c r="AJ27" s="25">
        <f>ROUND('Форма 4'!C434*'Базовые цены за единицу'!AJ27,2)</f>
        <v>0</v>
      </c>
      <c r="AK27" s="25">
        <f>ROUND('Форма 4'!C434*'Базовые цены за единицу'!AK27,2)</f>
        <v>0</v>
      </c>
    </row>
    <row r="28" spans="1:37" x14ac:dyDescent="0.15">
      <c r="A28" s="25" t="str">
        <f>'Форма 4'!A452</f>
        <v>20.</v>
      </c>
      <c r="B28" s="25">
        <f>ROUND(C28+D28+F28+AF28+AG28,2)</f>
        <v>43.84</v>
      </c>
      <c r="C28" s="25">
        <f>ROUND('Форма 4'!C452*'Базовые цены за единицу'!C28,2)</f>
        <v>43.84</v>
      </c>
      <c r="D28" s="25">
        <f>ROUND('Форма 4'!C452*'Базовые цены за единицу'!D28,2)</f>
        <v>0</v>
      </c>
      <c r="E28" s="25">
        <f>ROUND('Форма 4'!C452*'Базовые цены за единицу'!E28,2)</f>
        <v>0</v>
      </c>
      <c r="F28" s="25">
        <f>ROUND('Форма 4'!C452*'Базовые цены за единицу'!F28,2)</f>
        <v>0</v>
      </c>
      <c r="G28" s="25">
        <f>ROUND('Форма 4'!C452*'Базовые цены за единицу'!G28,2)</f>
        <v>0</v>
      </c>
      <c r="H28" s="25">
        <f>ROUND('Форма 4'!C452*'Базовые цены за единицу'!H28,2)</f>
        <v>0</v>
      </c>
      <c r="I28" s="29">
        <f>ОКРУГЛВСЕ('Форма 4'!C452*'Базовые цены за единицу'!I28,8)</f>
        <v>2.4900000000000002</v>
      </c>
      <c r="J28" s="26">
        <f>ОКРУГЛВСЕ('Форма 4'!C452*'Базовые цены за единицу'!J28,8)</f>
        <v>0</v>
      </c>
      <c r="K28" s="29">
        <f>ОКРУГЛВСЕ('Форма 4'!C452*'Базовые цены за единицу'!K28,8)</f>
        <v>0</v>
      </c>
      <c r="L28" s="25">
        <f>ROUND('Форма 4'!C452*'Базовые цены за единицу'!L28,2)</f>
        <v>0</v>
      </c>
      <c r="M28" s="25">
        <f>ROUND('Форма 4'!C452*'Базовые цены за единицу'!M28,2)</f>
        <v>0</v>
      </c>
      <c r="N28" s="25">
        <f>ROUND((C28+E28)*'Форма 4'!C463/100,2)</f>
        <v>29.81</v>
      </c>
      <c r="O28" s="25">
        <f>ROUND((C28+E28)*'Форма 4'!C466/100,2)</f>
        <v>17.54</v>
      </c>
      <c r="P28" s="25">
        <f>ROUND('Форма 4'!C452*'Базовые цены за единицу'!P28,2)</f>
        <v>29.81</v>
      </c>
      <c r="Q28" s="25">
        <f>ROUND('Форма 4'!C452*'Базовые цены за единицу'!Q28,2)</f>
        <v>0</v>
      </c>
      <c r="R28" s="25">
        <f>ROUND('Форма 4'!C452*'Базовые цены за единицу'!R28,2)</f>
        <v>17.54</v>
      </c>
      <c r="S28" s="25">
        <f>ROUND('Форма 4'!C452*'Базовые цены за единицу'!S28,2)</f>
        <v>0</v>
      </c>
      <c r="T28" s="25">
        <f>ROUND('Форма 4'!C452*'Базовые цены за единицу'!T28,2)</f>
        <v>0</v>
      </c>
      <c r="U28" s="25">
        <f>ROUND('Форма 4'!C452*'Базовые цены за единицу'!U28,2)</f>
        <v>0</v>
      </c>
      <c r="V28" s="25">
        <f>ROUND('Форма 4'!C452*'Базовые цены за единицу'!V28,2)</f>
        <v>0</v>
      </c>
      <c r="X28" s="25">
        <f>ROUND('Форма 4'!C452*'Базовые цены за единицу'!X28,2)</f>
        <v>0</v>
      </c>
      <c r="Y28" s="25">
        <f>IF(Определители!I28="9",ROUND((C28+E28)*(Начисления!M28/100)*('Форма 4'!C463/100),2),0)</f>
        <v>29.81</v>
      </c>
      <c r="Z28" s="25">
        <f>IF(Определители!I28="9",ROUND((C28+E28)*(100-Начисления!M28/100)*('Форма 4'!C463/100),2),0)</f>
        <v>0</v>
      </c>
      <c r="AA28" s="25">
        <f>IF(Определители!I28="9",ROUND((C28+E28)*(Начисления!M28/100)*('Форма 4'!C466/100),2),0)</f>
        <v>17.54</v>
      </c>
      <c r="AB28" s="25">
        <f>IF(Определители!I28="9",ROUND((C28+E28)*(100-Начисления!M28/100)*('Форма 4'!C466/100),2),0)</f>
        <v>0</v>
      </c>
      <c r="AC28" s="25">
        <f>IF(Определители!I28="9",ROUND(B28*Начисления!M28/100,2),0)</f>
        <v>43.84</v>
      </c>
      <c r="AD28" s="25">
        <f>IF(Определители!I28="9",ROUND(B28*(100-Начисления!M28)/100,2),0)</f>
        <v>0</v>
      </c>
      <c r="AE28" s="25">
        <f>ROUND('Форма 4'!C452*'Базовые цены за единицу'!AE28,2)</f>
        <v>0</v>
      </c>
      <c r="AH28" s="25">
        <f>ROUND('Форма 4'!C452*'Базовые цены за единицу'!AH28,2)</f>
        <v>0</v>
      </c>
      <c r="AI28" s="25">
        <f>ROUND('Форма 4'!C452*'Базовые цены за единицу'!AI28,2)</f>
        <v>0</v>
      </c>
      <c r="AJ28" s="25">
        <f>ROUND('Форма 4'!C452*'Базовые цены за единицу'!AJ28,2)</f>
        <v>0</v>
      </c>
      <c r="AK28" s="25">
        <f>ROUND('Форма 4'!C452*'Базовые цены за единицу'!AK28,2)</f>
        <v>0</v>
      </c>
    </row>
    <row r="30" spans="1:37" x14ac:dyDescent="0.15">
      <c r="B30" s="53" t="s">
        <v>158</v>
      </c>
      <c r="C30" s="53"/>
      <c r="D30" s="53"/>
      <c r="E30" s="53"/>
      <c r="F30" s="53"/>
      <c r="G30" s="53"/>
      <c r="H30" s="53"/>
      <c r="I30" s="53"/>
      <c r="J30" s="53"/>
    </row>
    <row r="31" spans="1:37" x14ac:dyDescent="0.15">
      <c r="B31" s="53"/>
      <c r="C31" s="53"/>
      <c r="D31" s="53"/>
      <c r="E31" s="53"/>
      <c r="F31" s="53"/>
      <c r="G31" s="53"/>
      <c r="H31" s="53"/>
      <c r="I31" s="53"/>
      <c r="J31" s="53"/>
    </row>
    <row r="32" spans="1:37" x14ac:dyDescent="0.15">
      <c r="A32" s="25" t="str">
        <f>'Форма 4'!A560</f>
        <v>21.</v>
      </c>
      <c r="B32" s="25">
        <f>ROUND(C32+D32+F32+AF32+AG32,2)</f>
        <v>2647.68</v>
      </c>
      <c r="C32" s="25">
        <f>ROUND('Форма 4'!C560*'Базовые цены за единицу'!C32,2)</f>
        <v>0</v>
      </c>
      <c r="D32" s="25">
        <f>ROUND('Форма 4'!C560*'Базовые цены за единицу'!D32,2)</f>
        <v>0</v>
      </c>
      <c r="E32" s="25">
        <f>ROUND('Форма 4'!C560*'Базовые цены за единицу'!E32,2)</f>
        <v>0</v>
      </c>
      <c r="F32" s="25">
        <f>ROUND('Форма 4'!C560*'Базовые цены за единицу'!F32,2)</f>
        <v>2647.68</v>
      </c>
      <c r="G32" s="25">
        <f>ROUND('Форма 4'!C560*'Базовые цены за единицу'!G32,2)</f>
        <v>0</v>
      </c>
      <c r="H32" s="25">
        <f>ROUND('Форма 4'!C560*'Базовые цены за единицу'!H32,2)</f>
        <v>0</v>
      </c>
      <c r="I32" s="29">
        <f>ОКРУГЛВСЕ('Форма 4'!C560*'Базовые цены за единицу'!I32,8)</f>
        <v>0</v>
      </c>
      <c r="J32" s="26">
        <f>ОКРУГЛВСЕ('Форма 4'!C560*'Базовые цены за единицу'!J32,8)</f>
        <v>0</v>
      </c>
      <c r="K32" s="29">
        <f>ОКРУГЛВСЕ('Форма 4'!C560*'Базовые цены за единицу'!K32,8)</f>
        <v>0</v>
      </c>
      <c r="L32" s="25">
        <f>ROUND('Форма 4'!C560*'Базовые цены за единицу'!L32,2)</f>
        <v>0</v>
      </c>
      <c r="M32" s="25">
        <f>ROUND('Форма 4'!C560*'Базовые цены за единицу'!M32,2)</f>
        <v>0</v>
      </c>
      <c r="N32" s="25">
        <f>ROUND('Форма 4'!C560*'Базовые цены за единицу'!N32,2)</f>
        <v>0</v>
      </c>
      <c r="O32" s="25">
        <f>ROUND('Форма 4'!C560*'Базовые цены за единицу'!O32,2)</f>
        <v>0</v>
      </c>
      <c r="P32" s="25">
        <f>ROUND('Форма 4'!C560*'Базовые цены за единицу'!P32,2)</f>
        <v>0</v>
      </c>
      <c r="Q32" s="25">
        <f>ROUND('Форма 4'!C560*'Базовые цены за единицу'!Q32,2)</f>
        <v>0</v>
      </c>
      <c r="R32" s="25">
        <f>ROUND('Форма 4'!C560*'Базовые цены за единицу'!R32,2)</f>
        <v>0</v>
      </c>
      <c r="S32" s="25">
        <f>ROUND('Форма 4'!C560*'Базовые цены за единицу'!S32,2)</f>
        <v>0</v>
      </c>
      <c r="T32" s="25">
        <f>ROUND('Форма 4'!C560*'Базовые цены за единицу'!T32,2)</f>
        <v>0</v>
      </c>
      <c r="U32" s="25">
        <f>ROUND('Форма 4'!C560*'Базовые цены за единицу'!U32,2)</f>
        <v>0</v>
      </c>
      <c r="V32" s="25">
        <f>ROUND('Форма 4'!C560*'Базовые цены за единицу'!V32,2)</f>
        <v>0</v>
      </c>
      <c r="X32" s="25">
        <f>ROUND('Форма 4'!C560*'Базовые цены за единицу'!X32,2)</f>
        <v>0</v>
      </c>
      <c r="Y32" s="25">
        <f>ROUND('Форма 4'!C560*'Базовые цены за единицу'!Y32,2)</f>
        <v>0</v>
      </c>
      <c r="Z32" s="25">
        <f>ROUND('Форма 4'!C560*'Базовые цены за единицу'!Z32,2)</f>
        <v>0</v>
      </c>
      <c r="AA32" s="25">
        <f>ROUND('Форма 4'!C560*'Базовые цены за единицу'!AA32,2)</f>
        <v>0</v>
      </c>
      <c r="AB32" s="25">
        <f>ROUND('Форма 4'!C560*'Базовые цены за единицу'!AB32,2)</f>
        <v>0</v>
      </c>
      <c r="AC32" s="25">
        <f>ROUND('Форма 4'!C560*'Базовые цены за единицу'!AC32,2)</f>
        <v>0</v>
      </c>
      <c r="AD32" s="25">
        <f>ROUND('Форма 4'!C560*'Базовые цены за единицу'!AD32,2)</f>
        <v>0</v>
      </c>
      <c r="AE32" s="25">
        <f>ROUND('Форма 4'!C560*'Базовые цены за единицу'!AE32,2)</f>
        <v>0</v>
      </c>
      <c r="AH32" s="25">
        <f>ROUND('Форма 4'!C560*'Базовые цены за единицу'!AH32,2)</f>
        <v>0</v>
      </c>
      <c r="AI32" s="25">
        <f>ROUND('Форма 4'!C560*'Базовые цены за единицу'!AI32,2)</f>
        <v>0</v>
      </c>
      <c r="AJ32" s="25">
        <f>ROUND('Форма 4'!C560*'Базовые цены за единицу'!AJ32,2)</f>
        <v>0</v>
      </c>
      <c r="AK32" s="25">
        <f>ROUND('Форма 4'!C560*'Базовые цены за единицу'!AK32,2)</f>
        <v>0</v>
      </c>
    </row>
    <row r="33" spans="1:37" x14ac:dyDescent="0.15">
      <c r="A33" s="25" t="str">
        <f>'Форма 4'!A572</f>
        <v>22.</v>
      </c>
      <c r="B33" s="25">
        <f>ROUND(C33+D33+F33+AF33+AG33,2)</f>
        <v>10658.62</v>
      </c>
      <c r="C33" s="25">
        <f>ROUND('Форма 4'!C572*'Базовые цены за единицу'!C33,2)</f>
        <v>0</v>
      </c>
      <c r="D33" s="25">
        <f>ROUND('Форма 4'!C572*'Базовые цены за единицу'!D33,2)</f>
        <v>0</v>
      </c>
      <c r="E33" s="25">
        <f>ROUND('Форма 4'!C572*'Базовые цены за единицу'!E33,2)</f>
        <v>0</v>
      </c>
      <c r="F33" s="25">
        <f>ROUND('Форма 4'!C572*'Базовые цены за единицу'!F33,2)</f>
        <v>10658.62</v>
      </c>
      <c r="G33" s="25">
        <f>ROUND('Форма 4'!C572*'Базовые цены за единицу'!G33,2)</f>
        <v>0</v>
      </c>
      <c r="H33" s="25">
        <f>ROUND('Форма 4'!C572*'Базовые цены за единицу'!H33,2)</f>
        <v>0</v>
      </c>
      <c r="I33" s="29">
        <f>ОКРУГЛВСЕ('Форма 4'!C572*'Базовые цены за единицу'!I33,8)</f>
        <v>0</v>
      </c>
      <c r="J33" s="26">
        <f>ОКРУГЛВСЕ('Форма 4'!C572*'Базовые цены за единицу'!J33,8)</f>
        <v>0</v>
      </c>
      <c r="K33" s="29">
        <f>ОКРУГЛВСЕ('Форма 4'!C572*'Базовые цены за единицу'!K33,8)</f>
        <v>0</v>
      </c>
      <c r="L33" s="25">
        <f>ROUND('Форма 4'!C572*'Базовые цены за единицу'!L33,2)</f>
        <v>0</v>
      </c>
      <c r="M33" s="25">
        <f>ROUND('Форма 4'!C572*'Базовые цены за единицу'!M33,2)</f>
        <v>0</v>
      </c>
      <c r="N33" s="25">
        <f>ROUND('Форма 4'!C572*'Базовые цены за единицу'!N33,2)</f>
        <v>0</v>
      </c>
      <c r="O33" s="25">
        <f>ROUND('Форма 4'!C572*'Базовые цены за единицу'!O33,2)</f>
        <v>0</v>
      </c>
      <c r="P33" s="25">
        <f>ROUND('Форма 4'!C572*'Базовые цены за единицу'!P33,2)</f>
        <v>0</v>
      </c>
      <c r="Q33" s="25">
        <f>ROUND('Форма 4'!C572*'Базовые цены за единицу'!Q33,2)</f>
        <v>0</v>
      </c>
      <c r="R33" s="25">
        <f>ROUND('Форма 4'!C572*'Базовые цены за единицу'!R33,2)</f>
        <v>0</v>
      </c>
      <c r="S33" s="25">
        <f>ROUND('Форма 4'!C572*'Базовые цены за единицу'!S33,2)</f>
        <v>0</v>
      </c>
      <c r="T33" s="25">
        <f>ROUND('Форма 4'!C572*'Базовые цены за единицу'!T33,2)</f>
        <v>0</v>
      </c>
      <c r="U33" s="25">
        <f>ROUND('Форма 4'!C572*'Базовые цены за единицу'!U33,2)</f>
        <v>0</v>
      </c>
      <c r="V33" s="25">
        <f>ROUND('Форма 4'!C572*'Базовые цены за единицу'!V33,2)</f>
        <v>0</v>
      </c>
      <c r="X33" s="25">
        <f>ROUND('Форма 4'!C572*'Базовые цены за единицу'!X33,2)</f>
        <v>0</v>
      </c>
      <c r="Y33" s="25">
        <f>ROUND('Форма 4'!C572*'Базовые цены за единицу'!Y33,2)</f>
        <v>0</v>
      </c>
      <c r="Z33" s="25">
        <f>ROUND('Форма 4'!C572*'Базовые цены за единицу'!Z33,2)</f>
        <v>0</v>
      </c>
      <c r="AA33" s="25">
        <f>ROUND('Форма 4'!C572*'Базовые цены за единицу'!AA33,2)</f>
        <v>0</v>
      </c>
      <c r="AB33" s="25">
        <f>ROUND('Форма 4'!C572*'Базовые цены за единицу'!AB33,2)</f>
        <v>0</v>
      </c>
      <c r="AC33" s="25">
        <f>ROUND('Форма 4'!C572*'Базовые цены за единицу'!AC33,2)</f>
        <v>0</v>
      </c>
      <c r="AD33" s="25">
        <f>ROUND('Форма 4'!C572*'Базовые цены за единицу'!AD33,2)</f>
        <v>0</v>
      </c>
      <c r="AE33" s="25">
        <f>ROUND('Форма 4'!C572*'Базовые цены за единицу'!AE33,2)</f>
        <v>0</v>
      </c>
      <c r="AH33" s="25">
        <f>ROUND('Форма 4'!C572*'Базовые цены за единицу'!AH33,2)</f>
        <v>0</v>
      </c>
      <c r="AI33" s="25">
        <f>ROUND('Форма 4'!C572*'Базовые цены за единицу'!AI33,2)</f>
        <v>0</v>
      </c>
      <c r="AJ33" s="25">
        <f>ROUND('Форма 4'!C572*'Базовые цены за единицу'!AJ33,2)</f>
        <v>0</v>
      </c>
      <c r="AK33" s="25">
        <f>ROUND('Форма 4'!C572*'Базовые цены за единицу'!AK33,2)</f>
        <v>0</v>
      </c>
    </row>
    <row r="35" spans="1:37" x14ac:dyDescent="0.15">
      <c r="B35" s="53" t="s">
        <v>165</v>
      </c>
      <c r="C35" s="53"/>
      <c r="D35" s="53"/>
      <c r="E35" s="53"/>
      <c r="F35" s="53"/>
      <c r="G35" s="53"/>
      <c r="H35" s="53"/>
      <c r="I35" s="53"/>
      <c r="J35" s="53"/>
    </row>
    <row r="36" spans="1:37" x14ac:dyDescent="0.15">
      <c r="B36" s="53"/>
      <c r="C36" s="53"/>
      <c r="D36" s="53"/>
      <c r="E36" s="53"/>
      <c r="F36" s="53"/>
      <c r="G36" s="53"/>
      <c r="H36" s="53"/>
      <c r="I36" s="53"/>
      <c r="J36" s="53"/>
    </row>
    <row r="37" spans="1:37" x14ac:dyDescent="0.15">
      <c r="A37" s="25" t="str">
        <f>'Форма 4'!A675</f>
        <v>24.</v>
      </c>
      <c r="B37" s="25">
        <f t="shared" ref="B37:B51" si="1">ROUND(C37+D37+F37+AF37+AG37,2)</f>
        <v>286.52</v>
      </c>
      <c r="C37" s="25">
        <f>ROUND('Форма 4'!C675*'Базовые цены за единицу'!C37,2)</f>
        <v>0</v>
      </c>
      <c r="D37" s="25">
        <f>ROUND('Форма 4'!C675*'Базовые цены за единицу'!D37,2)</f>
        <v>0</v>
      </c>
      <c r="E37" s="25">
        <f>ROUND('Форма 4'!C675*'Базовые цены за единицу'!E37,2)</f>
        <v>0</v>
      </c>
      <c r="F37" s="25">
        <f>ROUND('Форма 4'!C675*'Базовые цены за единицу'!F37,2)</f>
        <v>286.52</v>
      </c>
      <c r="G37" s="25">
        <f>ROUND('Форма 4'!C675*'Базовые цены за единицу'!G37,2)</f>
        <v>0</v>
      </c>
      <c r="H37" s="25">
        <f>ROUND('Форма 4'!C675*'Базовые цены за единицу'!H37,2)</f>
        <v>0</v>
      </c>
      <c r="I37" s="29">
        <f>ОКРУГЛВСЕ('Форма 4'!C675*'Базовые цены за единицу'!I37,8)</f>
        <v>0</v>
      </c>
      <c r="J37" s="26">
        <f>ОКРУГЛВСЕ('Форма 4'!C675*'Базовые цены за единицу'!J37,8)</f>
        <v>0</v>
      </c>
      <c r="K37" s="29">
        <f>ОКРУГЛВСЕ('Форма 4'!C675*'Базовые цены за единицу'!K37,8)</f>
        <v>0</v>
      </c>
      <c r="L37" s="25">
        <f>ROUND('Форма 4'!C675*'Базовые цены за единицу'!L37,2)</f>
        <v>0</v>
      </c>
      <c r="M37" s="25">
        <f>ROUND('Форма 4'!C675*'Базовые цены за единицу'!M37,2)</f>
        <v>0</v>
      </c>
      <c r="N37" s="25">
        <f>ROUND('Форма 4'!C675*'Базовые цены за единицу'!N37,2)</f>
        <v>0</v>
      </c>
      <c r="O37" s="25">
        <f>ROUND('Форма 4'!C675*'Базовые цены за единицу'!O37,2)</f>
        <v>0</v>
      </c>
      <c r="P37" s="25">
        <f>ROUND('Форма 4'!C675*'Базовые цены за единицу'!P37,2)</f>
        <v>0</v>
      </c>
      <c r="Q37" s="25">
        <f>ROUND('Форма 4'!C675*'Базовые цены за единицу'!Q37,2)</f>
        <v>0</v>
      </c>
      <c r="R37" s="25">
        <f>ROUND('Форма 4'!C675*'Базовые цены за единицу'!R37,2)</f>
        <v>0</v>
      </c>
      <c r="S37" s="25">
        <f>ROUND('Форма 4'!C675*'Базовые цены за единицу'!S37,2)</f>
        <v>0</v>
      </c>
      <c r="T37" s="25">
        <f>ROUND('Форма 4'!C675*'Базовые цены за единицу'!T37,2)</f>
        <v>0</v>
      </c>
      <c r="U37" s="25">
        <f>ROUND('Форма 4'!C675*'Базовые цены за единицу'!U37,2)</f>
        <v>0</v>
      </c>
      <c r="V37" s="25">
        <f>ROUND('Форма 4'!C675*'Базовые цены за единицу'!V37,2)</f>
        <v>0</v>
      </c>
      <c r="X37" s="25">
        <f>ROUND('Форма 4'!C675*'Базовые цены за единицу'!X37,2)</f>
        <v>0</v>
      </c>
      <c r="Y37" s="25">
        <f>ROUND('Форма 4'!C675*'Базовые цены за единицу'!Y37,2)</f>
        <v>0</v>
      </c>
      <c r="Z37" s="25">
        <f>ROUND('Форма 4'!C675*'Базовые цены за единицу'!Z37,2)</f>
        <v>0</v>
      </c>
      <c r="AA37" s="25">
        <f>ROUND('Форма 4'!C675*'Базовые цены за единицу'!AA37,2)</f>
        <v>0</v>
      </c>
      <c r="AB37" s="25">
        <f>ROUND('Форма 4'!C675*'Базовые цены за единицу'!AB37,2)</f>
        <v>0</v>
      </c>
      <c r="AC37" s="25">
        <f>ROUND('Форма 4'!C675*'Базовые цены за единицу'!AC37,2)</f>
        <v>0</v>
      </c>
      <c r="AD37" s="25">
        <f>ROUND('Форма 4'!C675*'Базовые цены за единицу'!AD37,2)</f>
        <v>0</v>
      </c>
      <c r="AE37" s="25">
        <f>ROUND('Форма 4'!C675*'Базовые цены за единицу'!AE37,2)</f>
        <v>0</v>
      </c>
      <c r="AH37" s="25">
        <f>ROUND('Форма 4'!C675*'Базовые цены за единицу'!AH37,2)</f>
        <v>0</v>
      </c>
      <c r="AI37" s="25">
        <f>ROUND('Форма 4'!C675*'Базовые цены за единицу'!AI37,2)</f>
        <v>0</v>
      </c>
      <c r="AJ37" s="25">
        <f>ROUND('Форма 4'!C675*'Базовые цены за единицу'!AJ37,2)</f>
        <v>0</v>
      </c>
      <c r="AK37" s="25">
        <f>ROUND('Форма 4'!C675*'Базовые цены за единицу'!AK37,2)</f>
        <v>0</v>
      </c>
    </row>
    <row r="38" spans="1:37" x14ac:dyDescent="0.15">
      <c r="A38" s="25" t="str">
        <f>'Форма 4'!A687</f>
        <v>25.</v>
      </c>
      <c r="B38" s="25">
        <f t="shared" si="1"/>
        <v>8.4600000000000009</v>
      </c>
      <c r="C38" s="25">
        <f>ROUND('Форма 4'!C687*'Базовые цены за единицу'!C38,2)</f>
        <v>0</v>
      </c>
      <c r="D38" s="25">
        <f>ROUND('Форма 4'!C687*'Базовые цены за единицу'!D38,2)</f>
        <v>0</v>
      </c>
      <c r="E38" s="25">
        <f>ROUND('Форма 4'!C687*'Базовые цены за единицу'!E38,2)</f>
        <v>0</v>
      </c>
      <c r="F38" s="25">
        <f>ROUND('Форма 4'!C687*'Базовые цены за единицу'!F38,2)</f>
        <v>8.4600000000000009</v>
      </c>
      <c r="G38" s="25">
        <f>ROUND('Форма 4'!C687*'Базовые цены за единицу'!G38,2)</f>
        <v>0</v>
      </c>
      <c r="H38" s="25">
        <f>ROUND('Форма 4'!C687*'Базовые цены за единицу'!H38,2)</f>
        <v>0</v>
      </c>
      <c r="I38" s="29">
        <f>ОКРУГЛВСЕ('Форма 4'!C687*'Базовые цены за единицу'!I38,8)</f>
        <v>0</v>
      </c>
      <c r="J38" s="26">
        <f>ОКРУГЛВСЕ('Форма 4'!C687*'Базовые цены за единицу'!J38,8)</f>
        <v>0</v>
      </c>
      <c r="K38" s="29">
        <f>ОКРУГЛВСЕ('Форма 4'!C687*'Базовые цены за единицу'!K38,8)</f>
        <v>0</v>
      </c>
      <c r="L38" s="25">
        <f>ROUND('Форма 4'!C687*'Базовые цены за единицу'!L38,2)</f>
        <v>0</v>
      </c>
      <c r="M38" s="25">
        <f>ROUND('Форма 4'!C687*'Базовые цены за единицу'!M38,2)</f>
        <v>0</v>
      </c>
      <c r="N38" s="25">
        <f>ROUND('Форма 4'!C687*'Базовые цены за единицу'!N38,2)</f>
        <v>0</v>
      </c>
      <c r="O38" s="25">
        <f>ROUND('Форма 4'!C687*'Базовые цены за единицу'!O38,2)</f>
        <v>0</v>
      </c>
      <c r="P38" s="25">
        <f>ROUND('Форма 4'!C687*'Базовые цены за единицу'!P38,2)</f>
        <v>0</v>
      </c>
      <c r="Q38" s="25">
        <f>ROUND('Форма 4'!C687*'Базовые цены за единицу'!Q38,2)</f>
        <v>0</v>
      </c>
      <c r="R38" s="25">
        <f>ROUND('Форма 4'!C687*'Базовые цены за единицу'!R38,2)</f>
        <v>0</v>
      </c>
      <c r="S38" s="25">
        <f>ROUND('Форма 4'!C687*'Базовые цены за единицу'!S38,2)</f>
        <v>0</v>
      </c>
      <c r="T38" s="25">
        <f>ROUND('Форма 4'!C687*'Базовые цены за единицу'!T38,2)</f>
        <v>0</v>
      </c>
      <c r="U38" s="25">
        <f>ROUND('Форма 4'!C687*'Базовые цены за единицу'!U38,2)</f>
        <v>0</v>
      </c>
      <c r="V38" s="25">
        <f>ROUND('Форма 4'!C687*'Базовые цены за единицу'!V38,2)</f>
        <v>0</v>
      </c>
      <c r="X38" s="25">
        <f>ROUND('Форма 4'!C687*'Базовые цены за единицу'!X38,2)</f>
        <v>0</v>
      </c>
      <c r="Y38" s="25">
        <f>ROUND('Форма 4'!C687*'Базовые цены за единицу'!Y38,2)</f>
        <v>0</v>
      </c>
      <c r="Z38" s="25">
        <f>ROUND('Форма 4'!C687*'Базовые цены за единицу'!Z38,2)</f>
        <v>0</v>
      </c>
      <c r="AA38" s="25">
        <f>ROUND('Форма 4'!C687*'Базовые цены за единицу'!AA38,2)</f>
        <v>0</v>
      </c>
      <c r="AB38" s="25">
        <f>ROUND('Форма 4'!C687*'Базовые цены за единицу'!AB38,2)</f>
        <v>0</v>
      </c>
      <c r="AC38" s="25">
        <f>ROUND('Форма 4'!C687*'Базовые цены за единицу'!AC38,2)</f>
        <v>0</v>
      </c>
      <c r="AD38" s="25">
        <f>ROUND('Форма 4'!C687*'Базовые цены за единицу'!AD38,2)</f>
        <v>0</v>
      </c>
      <c r="AE38" s="25">
        <f>ROUND('Форма 4'!C687*'Базовые цены за единицу'!AE38,2)</f>
        <v>0</v>
      </c>
      <c r="AH38" s="25">
        <f>ROUND('Форма 4'!C687*'Базовые цены за единицу'!AH38,2)</f>
        <v>0</v>
      </c>
      <c r="AI38" s="25">
        <f>ROUND('Форма 4'!C687*'Базовые цены за единицу'!AI38,2)</f>
        <v>0</v>
      </c>
      <c r="AJ38" s="25">
        <f>ROUND('Форма 4'!C687*'Базовые цены за единицу'!AJ38,2)</f>
        <v>0</v>
      </c>
      <c r="AK38" s="25">
        <f>ROUND('Форма 4'!C687*'Базовые цены за единицу'!AK38,2)</f>
        <v>0</v>
      </c>
    </row>
    <row r="39" spans="1:37" x14ac:dyDescent="0.15">
      <c r="A39" s="25" t="str">
        <f>'Форма 4'!A699</f>
        <v>26.</v>
      </c>
      <c r="B39" s="25">
        <f t="shared" si="1"/>
        <v>16.920000000000002</v>
      </c>
      <c r="C39" s="25">
        <f>ROUND('Форма 4'!C699*'Базовые цены за единицу'!C39,2)</f>
        <v>0</v>
      </c>
      <c r="D39" s="25">
        <f>ROUND('Форма 4'!C699*'Базовые цены за единицу'!D39,2)</f>
        <v>0</v>
      </c>
      <c r="E39" s="25">
        <f>ROUND('Форма 4'!C699*'Базовые цены за единицу'!E39,2)</f>
        <v>0</v>
      </c>
      <c r="F39" s="25">
        <f>ROUND('Форма 4'!C699*'Базовые цены за единицу'!F39,2)</f>
        <v>16.920000000000002</v>
      </c>
      <c r="G39" s="25">
        <f>ROUND('Форма 4'!C699*'Базовые цены за единицу'!G39,2)</f>
        <v>0</v>
      </c>
      <c r="H39" s="25">
        <f>ROUND('Форма 4'!C699*'Базовые цены за единицу'!H39,2)</f>
        <v>0</v>
      </c>
      <c r="I39" s="29">
        <f>ОКРУГЛВСЕ('Форма 4'!C699*'Базовые цены за единицу'!I39,8)</f>
        <v>0</v>
      </c>
      <c r="J39" s="26">
        <f>ОКРУГЛВСЕ('Форма 4'!C699*'Базовые цены за единицу'!J39,8)</f>
        <v>0</v>
      </c>
      <c r="K39" s="29">
        <f>ОКРУГЛВСЕ('Форма 4'!C699*'Базовые цены за единицу'!K39,8)</f>
        <v>0</v>
      </c>
      <c r="L39" s="25">
        <f>ROUND('Форма 4'!C699*'Базовые цены за единицу'!L39,2)</f>
        <v>0</v>
      </c>
      <c r="M39" s="25">
        <f>ROUND('Форма 4'!C699*'Базовые цены за единицу'!M39,2)</f>
        <v>0</v>
      </c>
      <c r="N39" s="25">
        <f>ROUND('Форма 4'!C699*'Базовые цены за единицу'!N39,2)</f>
        <v>0</v>
      </c>
      <c r="O39" s="25">
        <f>ROUND('Форма 4'!C699*'Базовые цены за единицу'!O39,2)</f>
        <v>0</v>
      </c>
      <c r="P39" s="25">
        <f>ROUND('Форма 4'!C699*'Базовые цены за единицу'!P39,2)</f>
        <v>0</v>
      </c>
      <c r="Q39" s="25">
        <f>ROUND('Форма 4'!C699*'Базовые цены за единицу'!Q39,2)</f>
        <v>0</v>
      </c>
      <c r="R39" s="25">
        <f>ROUND('Форма 4'!C699*'Базовые цены за единицу'!R39,2)</f>
        <v>0</v>
      </c>
      <c r="S39" s="25">
        <f>ROUND('Форма 4'!C699*'Базовые цены за единицу'!S39,2)</f>
        <v>0</v>
      </c>
      <c r="T39" s="25">
        <f>ROUND('Форма 4'!C699*'Базовые цены за единицу'!T39,2)</f>
        <v>0</v>
      </c>
      <c r="U39" s="25">
        <f>ROUND('Форма 4'!C699*'Базовые цены за единицу'!U39,2)</f>
        <v>0</v>
      </c>
      <c r="V39" s="25">
        <f>ROUND('Форма 4'!C699*'Базовые цены за единицу'!V39,2)</f>
        <v>0</v>
      </c>
      <c r="X39" s="25">
        <f>ROUND('Форма 4'!C699*'Базовые цены за единицу'!X39,2)</f>
        <v>0</v>
      </c>
      <c r="Y39" s="25">
        <f>ROUND('Форма 4'!C699*'Базовые цены за единицу'!Y39,2)</f>
        <v>0</v>
      </c>
      <c r="Z39" s="25">
        <f>ROUND('Форма 4'!C699*'Базовые цены за единицу'!Z39,2)</f>
        <v>0</v>
      </c>
      <c r="AA39" s="25">
        <f>ROUND('Форма 4'!C699*'Базовые цены за единицу'!AA39,2)</f>
        <v>0</v>
      </c>
      <c r="AB39" s="25">
        <f>ROUND('Форма 4'!C699*'Базовые цены за единицу'!AB39,2)</f>
        <v>0</v>
      </c>
      <c r="AC39" s="25">
        <f>ROUND('Форма 4'!C699*'Базовые цены за единицу'!AC39,2)</f>
        <v>0</v>
      </c>
      <c r="AD39" s="25">
        <f>ROUND('Форма 4'!C699*'Базовые цены за единицу'!AD39,2)</f>
        <v>0</v>
      </c>
      <c r="AE39" s="25">
        <f>ROUND('Форма 4'!C699*'Базовые цены за единицу'!AE39,2)</f>
        <v>0</v>
      </c>
      <c r="AH39" s="25">
        <f>ROUND('Форма 4'!C699*'Базовые цены за единицу'!AH39,2)</f>
        <v>0</v>
      </c>
      <c r="AI39" s="25">
        <f>ROUND('Форма 4'!C699*'Базовые цены за единицу'!AI39,2)</f>
        <v>0</v>
      </c>
      <c r="AJ39" s="25">
        <f>ROUND('Форма 4'!C699*'Базовые цены за единицу'!AJ39,2)</f>
        <v>0</v>
      </c>
      <c r="AK39" s="25">
        <f>ROUND('Форма 4'!C699*'Базовые цены за единицу'!AK39,2)</f>
        <v>0</v>
      </c>
    </row>
    <row r="40" spans="1:37" x14ac:dyDescent="0.15">
      <c r="A40" s="25" t="str">
        <f>'Форма 4'!A711</f>
        <v>27.</v>
      </c>
      <c r="B40" s="25">
        <f t="shared" si="1"/>
        <v>60.45</v>
      </c>
      <c r="C40" s="25">
        <f>ROUND('Форма 4'!C711*'Базовые цены за единицу'!C40,2)</f>
        <v>0</v>
      </c>
      <c r="D40" s="25">
        <f>ROUND('Форма 4'!C711*'Базовые цены за единицу'!D40,2)</f>
        <v>0</v>
      </c>
      <c r="E40" s="25">
        <f>ROUND('Форма 4'!C711*'Базовые цены за единицу'!E40,2)</f>
        <v>0</v>
      </c>
      <c r="F40" s="25">
        <f>ROUND('Форма 4'!C711*'Базовые цены за единицу'!F40,2)</f>
        <v>60.45</v>
      </c>
      <c r="G40" s="25">
        <f>ROUND('Форма 4'!C711*'Базовые цены за единицу'!G40,2)</f>
        <v>0</v>
      </c>
      <c r="H40" s="25">
        <f>ROUND('Форма 4'!C711*'Базовые цены за единицу'!H40,2)</f>
        <v>0</v>
      </c>
      <c r="I40" s="29">
        <f>ОКРУГЛВСЕ('Форма 4'!C711*'Базовые цены за единицу'!I40,8)</f>
        <v>0</v>
      </c>
      <c r="J40" s="26">
        <f>ОКРУГЛВСЕ('Форма 4'!C711*'Базовые цены за единицу'!J40,8)</f>
        <v>0</v>
      </c>
      <c r="K40" s="29">
        <f>ОКРУГЛВСЕ('Форма 4'!C711*'Базовые цены за единицу'!K40,8)</f>
        <v>0</v>
      </c>
      <c r="L40" s="25">
        <f>ROUND('Форма 4'!C711*'Базовые цены за единицу'!L40,2)</f>
        <v>0</v>
      </c>
      <c r="M40" s="25">
        <f>ROUND('Форма 4'!C711*'Базовые цены за единицу'!M40,2)</f>
        <v>0</v>
      </c>
      <c r="N40" s="25">
        <f>ROUND('Форма 4'!C711*'Базовые цены за единицу'!N40,2)</f>
        <v>0</v>
      </c>
      <c r="O40" s="25">
        <f>ROUND('Форма 4'!C711*'Базовые цены за единицу'!O40,2)</f>
        <v>0</v>
      </c>
      <c r="P40" s="25">
        <f>ROUND('Форма 4'!C711*'Базовые цены за единицу'!P40,2)</f>
        <v>0</v>
      </c>
      <c r="Q40" s="25">
        <f>ROUND('Форма 4'!C711*'Базовые цены за единицу'!Q40,2)</f>
        <v>0</v>
      </c>
      <c r="R40" s="25">
        <f>ROUND('Форма 4'!C711*'Базовые цены за единицу'!R40,2)</f>
        <v>0</v>
      </c>
      <c r="S40" s="25">
        <f>ROUND('Форма 4'!C711*'Базовые цены за единицу'!S40,2)</f>
        <v>0</v>
      </c>
      <c r="T40" s="25">
        <f>ROUND('Форма 4'!C711*'Базовые цены за единицу'!T40,2)</f>
        <v>0</v>
      </c>
      <c r="U40" s="25">
        <f>ROUND('Форма 4'!C711*'Базовые цены за единицу'!U40,2)</f>
        <v>0</v>
      </c>
      <c r="V40" s="25">
        <f>ROUND('Форма 4'!C711*'Базовые цены за единицу'!V40,2)</f>
        <v>0</v>
      </c>
      <c r="X40" s="25">
        <f>ROUND('Форма 4'!C711*'Базовые цены за единицу'!X40,2)</f>
        <v>0</v>
      </c>
      <c r="Y40" s="25">
        <f>ROUND('Форма 4'!C711*'Базовые цены за единицу'!Y40,2)</f>
        <v>0</v>
      </c>
      <c r="Z40" s="25">
        <f>ROUND('Форма 4'!C711*'Базовые цены за единицу'!Z40,2)</f>
        <v>0</v>
      </c>
      <c r="AA40" s="25">
        <f>ROUND('Форма 4'!C711*'Базовые цены за единицу'!AA40,2)</f>
        <v>0</v>
      </c>
      <c r="AB40" s="25">
        <f>ROUND('Форма 4'!C711*'Базовые цены за единицу'!AB40,2)</f>
        <v>0</v>
      </c>
      <c r="AC40" s="25">
        <f>ROUND('Форма 4'!C711*'Базовые цены за единицу'!AC40,2)</f>
        <v>0</v>
      </c>
      <c r="AD40" s="25">
        <f>ROUND('Форма 4'!C711*'Базовые цены за единицу'!AD40,2)</f>
        <v>0</v>
      </c>
      <c r="AE40" s="25">
        <f>ROUND('Форма 4'!C711*'Базовые цены за единицу'!AE40,2)</f>
        <v>0</v>
      </c>
      <c r="AH40" s="25">
        <f>ROUND('Форма 4'!C711*'Базовые цены за единицу'!AH40,2)</f>
        <v>0</v>
      </c>
      <c r="AI40" s="25">
        <f>ROUND('Форма 4'!C711*'Базовые цены за единицу'!AI40,2)</f>
        <v>0</v>
      </c>
      <c r="AJ40" s="25">
        <f>ROUND('Форма 4'!C711*'Базовые цены за единицу'!AJ40,2)</f>
        <v>0</v>
      </c>
      <c r="AK40" s="25">
        <f>ROUND('Форма 4'!C711*'Базовые цены за единицу'!AK40,2)</f>
        <v>0</v>
      </c>
    </row>
    <row r="41" spans="1:37" x14ac:dyDescent="0.15">
      <c r="A41" s="25" t="str">
        <f>'Форма 4'!A723</f>
        <v>28.</v>
      </c>
      <c r="B41" s="25">
        <f t="shared" si="1"/>
        <v>16.920000000000002</v>
      </c>
      <c r="C41" s="25">
        <f>ROUND('Форма 4'!C723*'Базовые цены за единицу'!C41,2)</f>
        <v>0</v>
      </c>
      <c r="D41" s="25">
        <f>ROUND('Форма 4'!C723*'Базовые цены за единицу'!D41,2)</f>
        <v>0</v>
      </c>
      <c r="E41" s="25">
        <f>ROUND('Форма 4'!C723*'Базовые цены за единицу'!E41,2)</f>
        <v>0</v>
      </c>
      <c r="F41" s="25">
        <f>ROUND('Форма 4'!C723*'Базовые цены за единицу'!F41,2)</f>
        <v>16.920000000000002</v>
      </c>
      <c r="G41" s="25">
        <f>ROUND('Форма 4'!C723*'Базовые цены за единицу'!G41,2)</f>
        <v>0</v>
      </c>
      <c r="H41" s="25">
        <f>ROUND('Форма 4'!C723*'Базовые цены за единицу'!H41,2)</f>
        <v>0</v>
      </c>
      <c r="I41" s="29">
        <f>ОКРУГЛВСЕ('Форма 4'!C723*'Базовые цены за единицу'!I41,8)</f>
        <v>0</v>
      </c>
      <c r="J41" s="26">
        <f>ОКРУГЛВСЕ('Форма 4'!C723*'Базовые цены за единицу'!J41,8)</f>
        <v>0</v>
      </c>
      <c r="K41" s="29">
        <f>ОКРУГЛВСЕ('Форма 4'!C723*'Базовые цены за единицу'!K41,8)</f>
        <v>0</v>
      </c>
      <c r="L41" s="25">
        <f>ROUND('Форма 4'!C723*'Базовые цены за единицу'!L41,2)</f>
        <v>0</v>
      </c>
      <c r="M41" s="25">
        <f>ROUND('Форма 4'!C723*'Базовые цены за единицу'!M41,2)</f>
        <v>0</v>
      </c>
      <c r="N41" s="25">
        <f>ROUND('Форма 4'!C723*'Базовые цены за единицу'!N41,2)</f>
        <v>0</v>
      </c>
      <c r="O41" s="25">
        <f>ROUND('Форма 4'!C723*'Базовые цены за единицу'!O41,2)</f>
        <v>0</v>
      </c>
      <c r="P41" s="25">
        <f>ROUND('Форма 4'!C723*'Базовые цены за единицу'!P41,2)</f>
        <v>0</v>
      </c>
      <c r="Q41" s="25">
        <f>ROUND('Форма 4'!C723*'Базовые цены за единицу'!Q41,2)</f>
        <v>0</v>
      </c>
      <c r="R41" s="25">
        <f>ROUND('Форма 4'!C723*'Базовые цены за единицу'!R41,2)</f>
        <v>0</v>
      </c>
      <c r="S41" s="25">
        <f>ROUND('Форма 4'!C723*'Базовые цены за единицу'!S41,2)</f>
        <v>0</v>
      </c>
      <c r="T41" s="25">
        <f>ROUND('Форма 4'!C723*'Базовые цены за единицу'!T41,2)</f>
        <v>0</v>
      </c>
      <c r="U41" s="25">
        <f>ROUND('Форма 4'!C723*'Базовые цены за единицу'!U41,2)</f>
        <v>0</v>
      </c>
      <c r="V41" s="25">
        <f>ROUND('Форма 4'!C723*'Базовые цены за единицу'!V41,2)</f>
        <v>0</v>
      </c>
      <c r="X41" s="25">
        <f>ROUND('Форма 4'!C723*'Базовые цены за единицу'!X41,2)</f>
        <v>0</v>
      </c>
      <c r="Y41" s="25">
        <f>ROUND('Форма 4'!C723*'Базовые цены за единицу'!Y41,2)</f>
        <v>0</v>
      </c>
      <c r="Z41" s="25">
        <f>ROUND('Форма 4'!C723*'Базовые цены за единицу'!Z41,2)</f>
        <v>0</v>
      </c>
      <c r="AA41" s="25">
        <f>ROUND('Форма 4'!C723*'Базовые цены за единицу'!AA41,2)</f>
        <v>0</v>
      </c>
      <c r="AB41" s="25">
        <f>ROUND('Форма 4'!C723*'Базовые цены за единицу'!AB41,2)</f>
        <v>0</v>
      </c>
      <c r="AC41" s="25">
        <f>ROUND('Форма 4'!C723*'Базовые цены за единицу'!AC41,2)</f>
        <v>0</v>
      </c>
      <c r="AD41" s="25">
        <f>ROUND('Форма 4'!C723*'Базовые цены за единицу'!AD41,2)</f>
        <v>0</v>
      </c>
      <c r="AE41" s="25">
        <f>ROUND('Форма 4'!C723*'Базовые цены за единицу'!AE41,2)</f>
        <v>16.29</v>
      </c>
      <c r="AH41" s="25">
        <f>ROUND('Форма 4'!C723*'Базовые цены за единицу'!AH41,2)</f>
        <v>0</v>
      </c>
      <c r="AI41" s="25">
        <f>ROUND('Форма 4'!C723*'Базовые цены за единицу'!AI41,2)</f>
        <v>0</v>
      </c>
      <c r="AJ41" s="25">
        <f>ROUND('Форма 4'!C723*'Базовые цены за единицу'!AJ41,2)</f>
        <v>0</v>
      </c>
      <c r="AK41" s="25">
        <f>ROUND('Форма 4'!C723*'Базовые цены за единицу'!AK41,2)</f>
        <v>0</v>
      </c>
    </row>
    <row r="42" spans="1:37" x14ac:dyDescent="0.15">
      <c r="A42" s="25" t="str">
        <f>'Форма 4'!A735</f>
        <v>29.</v>
      </c>
      <c r="B42" s="25">
        <f t="shared" si="1"/>
        <v>25.39</v>
      </c>
      <c r="C42" s="25">
        <f>ROUND('Форма 4'!C735*'Базовые цены за единицу'!C42,2)</f>
        <v>0</v>
      </c>
      <c r="D42" s="25">
        <f>ROUND('Форма 4'!C735*'Базовые цены за единицу'!D42,2)</f>
        <v>0</v>
      </c>
      <c r="E42" s="25">
        <f>ROUND('Форма 4'!C735*'Базовые цены за единицу'!E42,2)</f>
        <v>0</v>
      </c>
      <c r="F42" s="25">
        <f>ROUND('Форма 4'!C735*'Базовые цены за единицу'!F42,2)</f>
        <v>25.39</v>
      </c>
      <c r="G42" s="25">
        <f>ROUND('Форма 4'!C735*'Базовые цены за единицу'!G42,2)</f>
        <v>0</v>
      </c>
      <c r="H42" s="25">
        <f>ROUND('Форма 4'!C735*'Базовые цены за единицу'!H42,2)</f>
        <v>0</v>
      </c>
      <c r="I42" s="29">
        <f>ОКРУГЛВСЕ('Форма 4'!C735*'Базовые цены за единицу'!I42,8)</f>
        <v>0</v>
      </c>
      <c r="J42" s="26">
        <f>ОКРУГЛВСЕ('Форма 4'!C735*'Базовые цены за единицу'!J42,8)</f>
        <v>0</v>
      </c>
      <c r="K42" s="29">
        <f>ОКРУГЛВСЕ('Форма 4'!C735*'Базовые цены за единицу'!K42,8)</f>
        <v>0</v>
      </c>
      <c r="L42" s="25">
        <f>ROUND('Форма 4'!C735*'Базовые цены за единицу'!L42,2)</f>
        <v>0</v>
      </c>
      <c r="M42" s="25">
        <f>ROUND('Форма 4'!C735*'Базовые цены за единицу'!M42,2)</f>
        <v>0</v>
      </c>
      <c r="N42" s="25">
        <f>ROUND('Форма 4'!C735*'Базовые цены за единицу'!N42,2)</f>
        <v>0</v>
      </c>
      <c r="O42" s="25">
        <f>ROUND('Форма 4'!C735*'Базовые цены за единицу'!O42,2)</f>
        <v>0</v>
      </c>
      <c r="P42" s="25">
        <f>ROUND('Форма 4'!C735*'Базовые цены за единицу'!P42,2)</f>
        <v>0</v>
      </c>
      <c r="Q42" s="25">
        <f>ROUND('Форма 4'!C735*'Базовые цены за единицу'!Q42,2)</f>
        <v>0</v>
      </c>
      <c r="R42" s="25">
        <f>ROUND('Форма 4'!C735*'Базовые цены за единицу'!R42,2)</f>
        <v>0</v>
      </c>
      <c r="S42" s="25">
        <f>ROUND('Форма 4'!C735*'Базовые цены за единицу'!S42,2)</f>
        <v>0</v>
      </c>
      <c r="T42" s="25">
        <f>ROUND('Форма 4'!C735*'Базовые цены за единицу'!T42,2)</f>
        <v>0</v>
      </c>
      <c r="U42" s="25">
        <f>ROUND('Форма 4'!C735*'Базовые цены за единицу'!U42,2)</f>
        <v>0</v>
      </c>
      <c r="V42" s="25">
        <f>ROUND('Форма 4'!C735*'Базовые цены за единицу'!V42,2)</f>
        <v>0</v>
      </c>
      <c r="X42" s="25">
        <f>ROUND('Форма 4'!C735*'Базовые цены за единицу'!X42,2)</f>
        <v>0</v>
      </c>
      <c r="Y42" s="25">
        <f>ROUND('Форма 4'!C735*'Базовые цены за единицу'!Y42,2)</f>
        <v>0</v>
      </c>
      <c r="Z42" s="25">
        <f>ROUND('Форма 4'!C735*'Базовые цены за единицу'!Z42,2)</f>
        <v>0</v>
      </c>
      <c r="AA42" s="25">
        <f>ROUND('Форма 4'!C735*'Базовые цены за единицу'!AA42,2)</f>
        <v>0</v>
      </c>
      <c r="AB42" s="25">
        <f>ROUND('Форма 4'!C735*'Базовые цены за единицу'!AB42,2)</f>
        <v>0</v>
      </c>
      <c r="AC42" s="25">
        <f>ROUND('Форма 4'!C735*'Базовые цены за единицу'!AC42,2)</f>
        <v>0</v>
      </c>
      <c r="AD42" s="25">
        <f>ROUND('Форма 4'!C735*'Базовые цены за единицу'!AD42,2)</f>
        <v>0</v>
      </c>
      <c r="AE42" s="25">
        <f>ROUND('Форма 4'!C735*'Базовые цены за единицу'!AE42,2)</f>
        <v>0</v>
      </c>
      <c r="AH42" s="25">
        <f>ROUND('Форма 4'!C735*'Базовые цены за единицу'!AH42,2)</f>
        <v>0</v>
      </c>
      <c r="AI42" s="25">
        <f>ROUND('Форма 4'!C735*'Базовые цены за единицу'!AI42,2)</f>
        <v>0</v>
      </c>
      <c r="AJ42" s="25">
        <f>ROUND('Форма 4'!C735*'Базовые цены за единицу'!AJ42,2)</f>
        <v>0</v>
      </c>
      <c r="AK42" s="25">
        <f>ROUND('Форма 4'!C735*'Базовые цены за единицу'!AK42,2)</f>
        <v>0</v>
      </c>
    </row>
    <row r="43" spans="1:37" x14ac:dyDescent="0.15">
      <c r="A43" s="25" t="str">
        <f>'Форма 4'!A747</f>
        <v>30.</v>
      </c>
      <c r="B43" s="25">
        <f t="shared" si="1"/>
        <v>6.41</v>
      </c>
      <c r="C43" s="25">
        <f>ROUND('Форма 4'!C747*'Базовые цены за единицу'!C43,2)</f>
        <v>0</v>
      </c>
      <c r="D43" s="25">
        <f>ROUND('Форма 4'!C747*'Базовые цены за единицу'!D43,2)</f>
        <v>0</v>
      </c>
      <c r="E43" s="25">
        <f>ROUND('Форма 4'!C747*'Базовые цены за единицу'!E43,2)</f>
        <v>0</v>
      </c>
      <c r="F43" s="25">
        <f>ROUND('Форма 4'!C747*'Базовые цены за единицу'!F43,2)</f>
        <v>6.41</v>
      </c>
      <c r="G43" s="25">
        <f>ROUND('Форма 4'!C747*'Базовые цены за единицу'!G43,2)</f>
        <v>0</v>
      </c>
      <c r="H43" s="25">
        <f>ROUND('Форма 4'!C747*'Базовые цены за единицу'!H43,2)</f>
        <v>0</v>
      </c>
      <c r="I43" s="29">
        <f>ОКРУГЛВСЕ('Форма 4'!C747*'Базовые цены за единицу'!I43,8)</f>
        <v>0</v>
      </c>
      <c r="J43" s="26">
        <f>ОКРУГЛВСЕ('Форма 4'!C747*'Базовые цены за единицу'!J43,8)</f>
        <v>0</v>
      </c>
      <c r="K43" s="29">
        <f>ОКРУГЛВСЕ('Форма 4'!C747*'Базовые цены за единицу'!K43,8)</f>
        <v>0</v>
      </c>
      <c r="L43" s="25">
        <f>ROUND('Форма 4'!C747*'Базовые цены за единицу'!L43,2)</f>
        <v>0</v>
      </c>
      <c r="M43" s="25">
        <f>ROUND('Форма 4'!C747*'Базовые цены за единицу'!M43,2)</f>
        <v>0</v>
      </c>
      <c r="N43" s="25">
        <f>ROUND('Форма 4'!C747*'Базовые цены за единицу'!N43,2)</f>
        <v>0</v>
      </c>
      <c r="O43" s="25">
        <f>ROUND('Форма 4'!C747*'Базовые цены за единицу'!O43,2)</f>
        <v>0</v>
      </c>
      <c r="P43" s="25">
        <f>ROUND('Форма 4'!C747*'Базовые цены за единицу'!P43,2)</f>
        <v>0</v>
      </c>
      <c r="Q43" s="25">
        <f>ROUND('Форма 4'!C747*'Базовые цены за единицу'!Q43,2)</f>
        <v>0</v>
      </c>
      <c r="R43" s="25">
        <f>ROUND('Форма 4'!C747*'Базовые цены за единицу'!R43,2)</f>
        <v>0</v>
      </c>
      <c r="S43" s="25">
        <f>ROUND('Форма 4'!C747*'Базовые цены за единицу'!S43,2)</f>
        <v>0</v>
      </c>
      <c r="T43" s="25">
        <f>ROUND('Форма 4'!C747*'Базовые цены за единицу'!T43,2)</f>
        <v>0</v>
      </c>
      <c r="U43" s="25">
        <f>ROUND('Форма 4'!C747*'Базовые цены за единицу'!U43,2)</f>
        <v>0</v>
      </c>
      <c r="V43" s="25">
        <f>ROUND('Форма 4'!C747*'Базовые цены за единицу'!V43,2)</f>
        <v>0</v>
      </c>
      <c r="X43" s="25">
        <f>ROUND('Форма 4'!C747*'Базовые цены за единицу'!X43,2)</f>
        <v>0</v>
      </c>
      <c r="Y43" s="25">
        <f>ROUND('Форма 4'!C747*'Базовые цены за единицу'!Y43,2)</f>
        <v>0</v>
      </c>
      <c r="Z43" s="25">
        <f>ROUND('Форма 4'!C747*'Базовые цены за единицу'!Z43,2)</f>
        <v>0</v>
      </c>
      <c r="AA43" s="25">
        <f>ROUND('Форма 4'!C747*'Базовые цены за единицу'!AA43,2)</f>
        <v>0</v>
      </c>
      <c r="AB43" s="25">
        <f>ROUND('Форма 4'!C747*'Базовые цены за единицу'!AB43,2)</f>
        <v>0</v>
      </c>
      <c r="AC43" s="25">
        <f>ROUND('Форма 4'!C747*'Базовые цены за единицу'!AC43,2)</f>
        <v>0</v>
      </c>
      <c r="AD43" s="25">
        <f>ROUND('Форма 4'!C747*'Базовые цены за единицу'!AD43,2)</f>
        <v>0</v>
      </c>
      <c r="AE43" s="25">
        <f>ROUND('Форма 4'!C747*'Базовые цены за единицу'!AE43,2)</f>
        <v>0</v>
      </c>
      <c r="AH43" s="25">
        <f>ROUND('Форма 4'!C747*'Базовые цены за единицу'!AH43,2)</f>
        <v>0</v>
      </c>
      <c r="AI43" s="25">
        <f>ROUND('Форма 4'!C747*'Базовые цены за единицу'!AI43,2)</f>
        <v>0</v>
      </c>
      <c r="AJ43" s="25">
        <f>ROUND('Форма 4'!C747*'Базовые цены за единицу'!AJ43,2)</f>
        <v>0</v>
      </c>
      <c r="AK43" s="25">
        <f>ROUND('Форма 4'!C747*'Базовые цены за единицу'!AK43,2)</f>
        <v>0</v>
      </c>
    </row>
    <row r="44" spans="1:37" x14ac:dyDescent="0.15">
      <c r="A44" s="25" t="str">
        <f>'Форма 4'!A759</f>
        <v>31.</v>
      </c>
      <c r="B44" s="25">
        <f t="shared" si="1"/>
        <v>120.89</v>
      </c>
      <c r="C44" s="25">
        <f>ROUND('Форма 4'!C759*'Базовые цены за единицу'!C44,2)</f>
        <v>0</v>
      </c>
      <c r="D44" s="25">
        <f>ROUND('Форма 4'!C759*'Базовые цены за единицу'!D44,2)</f>
        <v>0</v>
      </c>
      <c r="E44" s="25">
        <f>ROUND('Форма 4'!C759*'Базовые цены за единицу'!E44,2)</f>
        <v>0</v>
      </c>
      <c r="F44" s="25">
        <f>ROUND('Форма 4'!C759*'Базовые цены за единицу'!F44,2)</f>
        <v>120.89</v>
      </c>
      <c r="G44" s="25">
        <f>ROUND('Форма 4'!C759*'Базовые цены за единицу'!G44,2)</f>
        <v>0</v>
      </c>
      <c r="H44" s="25">
        <f>ROUND('Форма 4'!C759*'Базовые цены за единицу'!H44,2)</f>
        <v>0</v>
      </c>
      <c r="I44" s="29">
        <f>ОКРУГЛВСЕ('Форма 4'!C759*'Базовые цены за единицу'!I44,8)</f>
        <v>0</v>
      </c>
      <c r="J44" s="26">
        <f>ОКРУГЛВСЕ('Форма 4'!C759*'Базовые цены за единицу'!J44,8)</f>
        <v>0</v>
      </c>
      <c r="K44" s="29">
        <f>ОКРУГЛВСЕ('Форма 4'!C759*'Базовые цены за единицу'!K44,8)</f>
        <v>0</v>
      </c>
      <c r="L44" s="25">
        <f>ROUND('Форма 4'!C759*'Базовые цены за единицу'!L44,2)</f>
        <v>0</v>
      </c>
      <c r="M44" s="25">
        <f>ROUND('Форма 4'!C759*'Базовые цены за единицу'!M44,2)</f>
        <v>0</v>
      </c>
      <c r="N44" s="25">
        <f>ROUND('Форма 4'!C759*'Базовые цены за единицу'!N44,2)</f>
        <v>0</v>
      </c>
      <c r="O44" s="25">
        <f>ROUND('Форма 4'!C759*'Базовые цены за единицу'!O44,2)</f>
        <v>0</v>
      </c>
      <c r="P44" s="25">
        <f>ROUND('Форма 4'!C759*'Базовые цены за единицу'!P44,2)</f>
        <v>0</v>
      </c>
      <c r="Q44" s="25">
        <f>ROUND('Форма 4'!C759*'Базовые цены за единицу'!Q44,2)</f>
        <v>0</v>
      </c>
      <c r="R44" s="25">
        <f>ROUND('Форма 4'!C759*'Базовые цены за единицу'!R44,2)</f>
        <v>0</v>
      </c>
      <c r="S44" s="25">
        <f>ROUND('Форма 4'!C759*'Базовые цены за единицу'!S44,2)</f>
        <v>0</v>
      </c>
      <c r="T44" s="25">
        <f>ROUND('Форма 4'!C759*'Базовые цены за единицу'!T44,2)</f>
        <v>0</v>
      </c>
      <c r="U44" s="25">
        <f>ROUND('Форма 4'!C759*'Базовые цены за единицу'!U44,2)</f>
        <v>0</v>
      </c>
      <c r="V44" s="25">
        <f>ROUND('Форма 4'!C759*'Базовые цены за единицу'!V44,2)</f>
        <v>0</v>
      </c>
      <c r="X44" s="25">
        <f>ROUND('Форма 4'!C759*'Базовые цены за единицу'!X44,2)</f>
        <v>0</v>
      </c>
      <c r="Y44" s="25">
        <f>ROUND('Форма 4'!C759*'Базовые цены за единицу'!Y44,2)</f>
        <v>0</v>
      </c>
      <c r="Z44" s="25">
        <f>ROUND('Форма 4'!C759*'Базовые цены за единицу'!Z44,2)</f>
        <v>0</v>
      </c>
      <c r="AA44" s="25">
        <f>ROUND('Форма 4'!C759*'Базовые цены за единицу'!AA44,2)</f>
        <v>0</v>
      </c>
      <c r="AB44" s="25">
        <f>ROUND('Форма 4'!C759*'Базовые цены за единицу'!AB44,2)</f>
        <v>0</v>
      </c>
      <c r="AC44" s="25">
        <f>ROUND('Форма 4'!C759*'Базовые цены за единицу'!AC44,2)</f>
        <v>0</v>
      </c>
      <c r="AD44" s="25">
        <f>ROUND('Форма 4'!C759*'Базовые цены за единицу'!AD44,2)</f>
        <v>0</v>
      </c>
      <c r="AE44" s="25">
        <f>ROUND('Форма 4'!C759*'Базовые цены за единицу'!AE44,2)</f>
        <v>0</v>
      </c>
      <c r="AH44" s="25">
        <f>ROUND('Форма 4'!C759*'Базовые цены за единицу'!AH44,2)</f>
        <v>0</v>
      </c>
      <c r="AI44" s="25">
        <f>ROUND('Форма 4'!C759*'Базовые цены за единицу'!AI44,2)</f>
        <v>0</v>
      </c>
      <c r="AJ44" s="25">
        <f>ROUND('Форма 4'!C759*'Базовые цены за единицу'!AJ44,2)</f>
        <v>0</v>
      </c>
      <c r="AK44" s="25">
        <f>ROUND('Форма 4'!C759*'Базовые цены за единицу'!AK44,2)</f>
        <v>0</v>
      </c>
    </row>
    <row r="45" spans="1:37" x14ac:dyDescent="0.15">
      <c r="A45" s="25" t="str">
        <f>'Форма 4'!A771</f>
        <v>32.</v>
      </c>
      <c r="B45" s="25">
        <f t="shared" si="1"/>
        <v>1.2</v>
      </c>
      <c r="C45" s="25">
        <f>ROUND('Форма 4'!C771*'Базовые цены за единицу'!C45,2)</f>
        <v>0</v>
      </c>
      <c r="D45" s="25">
        <f>ROUND('Форма 4'!C771*'Базовые цены за единицу'!D45,2)</f>
        <v>0</v>
      </c>
      <c r="E45" s="25">
        <f>ROUND('Форма 4'!C771*'Базовые цены за единицу'!E45,2)</f>
        <v>0</v>
      </c>
      <c r="F45" s="25">
        <f>ROUND('Форма 4'!C771*'Базовые цены за единицу'!F45,2)</f>
        <v>1.2</v>
      </c>
      <c r="G45" s="25">
        <f>ROUND('Форма 4'!C771*'Базовые цены за единицу'!G45,2)</f>
        <v>0</v>
      </c>
      <c r="H45" s="25">
        <f>ROUND('Форма 4'!C771*'Базовые цены за единицу'!H45,2)</f>
        <v>0</v>
      </c>
      <c r="I45" s="29">
        <f>ОКРУГЛВСЕ('Форма 4'!C771*'Базовые цены за единицу'!I45,8)</f>
        <v>0</v>
      </c>
      <c r="J45" s="26">
        <f>ОКРУГЛВСЕ('Форма 4'!C771*'Базовые цены за единицу'!J45,8)</f>
        <v>0</v>
      </c>
      <c r="K45" s="29">
        <f>ОКРУГЛВСЕ('Форма 4'!C771*'Базовые цены за единицу'!K45,8)</f>
        <v>0</v>
      </c>
      <c r="L45" s="25">
        <f>ROUND('Форма 4'!C771*'Базовые цены за единицу'!L45,2)</f>
        <v>0</v>
      </c>
      <c r="M45" s="25">
        <f>ROUND('Форма 4'!C771*'Базовые цены за единицу'!M45,2)</f>
        <v>0</v>
      </c>
      <c r="N45" s="25">
        <f>ROUND('Форма 4'!C771*'Базовые цены за единицу'!N45,2)</f>
        <v>0</v>
      </c>
      <c r="O45" s="25">
        <f>ROUND('Форма 4'!C771*'Базовые цены за единицу'!O45,2)</f>
        <v>0</v>
      </c>
      <c r="P45" s="25">
        <f>ROUND('Форма 4'!C771*'Базовые цены за единицу'!P45,2)</f>
        <v>0</v>
      </c>
      <c r="Q45" s="25">
        <f>ROUND('Форма 4'!C771*'Базовые цены за единицу'!Q45,2)</f>
        <v>0</v>
      </c>
      <c r="R45" s="25">
        <f>ROUND('Форма 4'!C771*'Базовые цены за единицу'!R45,2)</f>
        <v>0</v>
      </c>
      <c r="S45" s="25">
        <f>ROUND('Форма 4'!C771*'Базовые цены за единицу'!S45,2)</f>
        <v>0</v>
      </c>
      <c r="T45" s="25">
        <f>ROUND('Форма 4'!C771*'Базовые цены за единицу'!T45,2)</f>
        <v>0</v>
      </c>
      <c r="U45" s="25">
        <f>ROUND('Форма 4'!C771*'Базовые цены за единицу'!U45,2)</f>
        <v>0</v>
      </c>
      <c r="V45" s="25">
        <f>ROUND('Форма 4'!C771*'Базовые цены за единицу'!V45,2)</f>
        <v>0</v>
      </c>
      <c r="X45" s="25">
        <f>ROUND('Форма 4'!C771*'Базовые цены за единицу'!X45,2)</f>
        <v>0</v>
      </c>
      <c r="Y45" s="25">
        <f>ROUND('Форма 4'!C771*'Базовые цены за единицу'!Y45,2)</f>
        <v>0</v>
      </c>
      <c r="Z45" s="25">
        <f>ROUND('Форма 4'!C771*'Базовые цены за единицу'!Z45,2)</f>
        <v>0</v>
      </c>
      <c r="AA45" s="25">
        <f>ROUND('Форма 4'!C771*'Базовые цены за единицу'!AA45,2)</f>
        <v>0</v>
      </c>
      <c r="AB45" s="25">
        <f>ROUND('Форма 4'!C771*'Базовые цены за единицу'!AB45,2)</f>
        <v>0</v>
      </c>
      <c r="AC45" s="25">
        <f>ROUND('Форма 4'!C771*'Базовые цены за единицу'!AC45,2)</f>
        <v>0</v>
      </c>
      <c r="AD45" s="25">
        <f>ROUND('Форма 4'!C771*'Базовые цены за единицу'!AD45,2)</f>
        <v>0</v>
      </c>
      <c r="AE45" s="25">
        <f>ROUND('Форма 4'!C771*'Базовые цены за единицу'!AE45,2)</f>
        <v>0</v>
      </c>
      <c r="AH45" s="25">
        <f>ROUND('Форма 4'!C771*'Базовые цены за единицу'!AH45,2)</f>
        <v>0</v>
      </c>
      <c r="AI45" s="25">
        <f>ROUND('Форма 4'!C771*'Базовые цены за единицу'!AI45,2)</f>
        <v>0</v>
      </c>
      <c r="AJ45" s="25">
        <f>ROUND('Форма 4'!C771*'Базовые цены за единицу'!AJ45,2)</f>
        <v>0</v>
      </c>
      <c r="AK45" s="25">
        <f>ROUND('Форма 4'!C771*'Базовые цены за единицу'!AK45,2)</f>
        <v>0</v>
      </c>
    </row>
    <row r="46" spans="1:37" x14ac:dyDescent="0.15">
      <c r="A46" s="25" t="str">
        <f>'Форма 4'!A783</f>
        <v>33.</v>
      </c>
      <c r="B46" s="25">
        <f t="shared" si="1"/>
        <v>10</v>
      </c>
      <c r="C46" s="25">
        <f>ROUND('Форма 4'!C783*'Базовые цены за единицу'!C46,2)</f>
        <v>0</v>
      </c>
      <c r="D46" s="25">
        <f>ROUND('Форма 4'!C783*'Базовые цены за единицу'!D46,2)</f>
        <v>0</v>
      </c>
      <c r="E46" s="25">
        <f>ROUND('Форма 4'!C783*'Базовые цены за единицу'!E46,2)</f>
        <v>0</v>
      </c>
      <c r="F46" s="25">
        <f>ROUND('Форма 4'!C783*'Базовые цены за единицу'!F46,2)</f>
        <v>10</v>
      </c>
      <c r="G46" s="25">
        <f>ROUND('Форма 4'!C783*'Базовые цены за единицу'!G46,2)</f>
        <v>0</v>
      </c>
      <c r="H46" s="25">
        <f>ROUND('Форма 4'!C783*'Базовые цены за единицу'!H46,2)</f>
        <v>0</v>
      </c>
      <c r="I46" s="29">
        <f>ОКРУГЛВСЕ('Форма 4'!C783*'Базовые цены за единицу'!I46,8)</f>
        <v>0</v>
      </c>
      <c r="J46" s="26">
        <f>ОКРУГЛВСЕ('Форма 4'!C783*'Базовые цены за единицу'!J46,8)</f>
        <v>0</v>
      </c>
      <c r="K46" s="29">
        <f>ОКРУГЛВСЕ('Форма 4'!C783*'Базовые цены за единицу'!K46,8)</f>
        <v>0</v>
      </c>
      <c r="L46" s="25">
        <f>ROUND('Форма 4'!C783*'Базовые цены за единицу'!L46,2)</f>
        <v>0</v>
      </c>
      <c r="M46" s="25">
        <f>ROUND('Форма 4'!C783*'Базовые цены за единицу'!M46,2)</f>
        <v>0</v>
      </c>
      <c r="N46" s="25">
        <f>ROUND('Форма 4'!C783*'Базовые цены за единицу'!N46,2)</f>
        <v>0</v>
      </c>
      <c r="O46" s="25">
        <f>ROUND('Форма 4'!C783*'Базовые цены за единицу'!O46,2)</f>
        <v>0</v>
      </c>
      <c r="P46" s="25">
        <f>ROUND('Форма 4'!C783*'Базовые цены за единицу'!P46,2)</f>
        <v>0</v>
      </c>
      <c r="Q46" s="25">
        <f>ROUND('Форма 4'!C783*'Базовые цены за единицу'!Q46,2)</f>
        <v>0</v>
      </c>
      <c r="R46" s="25">
        <f>ROUND('Форма 4'!C783*'Базовые цены за единицу'!R46,2)</f>
        <v>0</v>
      </c>
      <c r="S46" s="25">
        <f>ROUND('Форма 4'!C783*'Базовые цены за единицу'!S46,2)</f>
        <v>0</v>
      </c>
      <c r="T46" s="25">
        <f>ROUND('Форма 4'!C783*'Базовые цены за единицу'!T46,2)</f>
        <v>0</v>
      </c>
      <c r="U46" s="25">
        <f>ROUND('Форма 4'!C783*'Базовые цены за единицу'!U46,2)</f>
        <v>0</v>
      </c>
      <c r="V46" s="25">
        <f>ROUND('Форма 4'!C783*'Базовые цены за единицу'!V46,2)</f>
        <v>0</v>
      </c>
      <c r="X46" s="25">
        <f>ROUND('Форма 4'!C783*'Базовые цены за единицу'!X46,2)</f>
        <v>0</v>
      </c>
      <c r="Y46" s="25">
        <f>ROUND('Форма 4'!C783*'Базовые цены за единицу'!Y46,2)</f>
        <v>0</v>
      </c>
      <c r="Z46" s="25">
        <f>ROUND('Форма 4'!C783*'Базовые цены за единицу'!Z46,2)</f>
        <v>0</v>
      </c>
      <c r="AA46" s="25">
        <f>ROUND('Форма 4'!C783*'Базовые цены за единицу'!AA46,2)</f>
        <v>0</v>
      </c>
      <c r="AB46" s="25">
        <f>ROUND('Форма 4'!C783*'Базовые цены за единицу'!AB46,2)</f>
        <v>0</v>
      </c>
      <c r="AC46" s="25">
        <f>ROUND('Форма 4'!C783*'Базовые цены за единицу'!AC46,2)</f>
        <v>0</v>
      </c>
      <c r="AD46" s="25">
        <f>ROUND('Форма 4'!C783*'Базовые цены за единицу'!AD46,2)</f>
        <v>0</v>
      </c>
      <c r="AE46" s="25">
        <f>ROUND('Форма 4'!C783*'Базовые цены за единицу'!AE46,2)</f>
        <v>0</v>
      </c>
      <c r="AH46" s="25">
        <f>ROUND('Форма 4'!C783*'Базовые цены за единицу'!AH46,2)</f>
        <v>0</v>
      </c>
      <c r="AI46" s="25">
        <f>ROUND('Форма 4'!C783*'Базовые цены за единицу'!AI46,2)</f>
        <v>0</v>
      </c>
      <c r="AJ46" s="25">
        <f>ROUND('Форма 4'!C783*'Базовые цены за единицу'!AJ46,2)</f>
        <v>0</v>
      </c>
      <c r="AK46" s="25">
        <f>ROUND('Форма 4'!C783*'Базовые цены за единицу'!AK46,2)</f>
        <v>0</v>
      </c>
    </row>
    <row r="47" spans="1:37" x14ac:dyDescent="0.15">
      <c r="A47" s="25" t="str">
        <f>'Форма 4'!A795</f>
        <v>34.</v>
      </c>
      <c r="B47" s="25">
        <f t="shared" si="1"/>
        <v>56.2</v>
      </c>
      <c r="C47" s="25">
        <f>ROUND('Форма 4'!C795*'Базовые цены за единицу'!C47,2)</f>
        <v>0</v>
      </c>
      <c r="D47" s="25">
        <f>ROUND('Форма 4'!C795*'Базовые цены за единицу'!D47,2)</f>
        <v>0</v>
      </c>
      <c r="E47" s="25">
        <f>ROUND('Форма 4'!C795*'Базовые цены за единицу'!E47,2)</f>
        <v>0</v>
      </c>
      <c r="F47" s="25">
        <f>ROUND('Форма 4'!C795*'Базовые цены за единицу'!F47,2)</f>
        <v>56.2</v>
      </c>
      <c r="G47" s="25">
        <f>ROUND('Форма 4'!C795*'Базовые цены за единицу'!G47,2)</f>
        <v>0</v>
      </c>
      <c r="H47" s="25">
        <f>ROUND('Форма 4'!C795*'Базовые цены за единицу'!H47,2)</f>
        <v>0</v>
      </c>
      <c r="I47" s="29">
        <f>ОКРУГЛВСЕ('Форма 4'!C795*'Базовые цены за единицу'!I47,8)</f>
        <v>0</v>
      </c>
      <c r="J47" s="26">
        <f>ОКРУГЛВСЕ('Форма 4'!C795*'Базовые цены за единицу'!J47,8)</f>
        <v>0</v>
      </c>
      <c r="K47" s="29">
        <f>ОКРУГЛВСЕ('Форма 4'!C795*'Базовые цены за единицу'!K47,8)</f>
        <v>0</v>
      </c>
      <c r="L47" s="25">
        <f>ROUND('Форма 4'!C795*'Базовые цены за единицу'!L47,2)</f>
        <v>0</v>
      </c>
      <c r="M47" s="25">
        <f>ROUND('Форма 4'!C795*'Базовые цены за единицу'!M47,2)</f>
        <v>0</v>
      </c>
      <c r="N47" s="25">
        <f>ROUND('Форма 4'!C795*'Базовые цены за единицу'!N47,2)</f>
        <v>0</v>
      </c>
      <c r="O47" s="25">
        <f>ROUND('Форма 4'!C795*'Базовые цены за единицу'!O47,2)</f>
        <v>0</v>
      </c>
      <c r="P47" s="25">
        <f>ROUND('Форма 4'!C795*'Базовые цены за единицу'!P47,2)</f>
        <v>0</v>
      </c>
      <c r="Q47" s="25">
        <f>ROUND('Форма 4'!C795*'Базовые цены за единицу'!Q47,2)</f>
        <v>0</v>
      </c>
      <c r="R47" s="25">
        <f>ROUND('Форма 4'!C795*'Базовые цены за единицу'!R47,2)</f>
        <v>0</v>
      </c>
      <c r="S47" s="25">
        <f>ROUND('Форма 4'!C795*'Базовые цены за единицу'!S47,2)</f>
        <v>0</v>
      </c>
      <c r="T47" s="25">
        <f>ROUND('Форма 4'!C795*'Базовые цены за единицу'!T47,2)</f>
        <v>0</v>
      </c>
      <c r="U47" s="25">
        <f>ROUND('Форма 4'!C795*'Базовые цены за единицу'!U47,2)</f>
        <v>0</v>
      </c>
      <c r="V47" s="25">
        <f>ROUND('Форма 4'!C795*'Базовые цены за единицу'!V47,2)</f>
        <v>0</v>
      </c>
      <c r="X47" s="25">
        <f>ROUND('Форма 4'!C795*'Базовые цены за единицу'!X47,2)</f>
        <v>0</v>
      </c>
      <c r="Y47" s="25">
        <f>ROUND('Форма 4'!C795*'Базовые цены за единицу'!Y47,2)</f>
        <v>0</v>
      </c>
      <c r="Z47" s="25">
        <f>ROUND('Форма 4'!C795*'Базовые цены за единицу'!Z47,2)</f>
        <v>0</v>
      </c>
      <c r="AA47" s="25">
        <f>ROUND('Форма 4'!C795*'Базовые цены за единицу'!AA47,2)</f>
        <v>0</v>
      </c>
      <c r="AB47" s="25">
        <f>ROUND('Форма 4'!C795*'Базовые цены за единицу'!AB47,2)</f>
        <v>0</v>
      </c>
      <c r="AC47" s="25">
        <f>ROUND('Форма 4'!C795*'Базовые цены за единицу'!AC47,2)</f>
        <v>0</v>
      </c>
      <c r="AD47" s="25">
        <f>ROUND('Форма 4'!C795*'Базовые цены за единицу'!AD47,2)</f>
        <v>0</v>
      </c>
      <c r="AE47" s="25">
        <f>ROUND('Форма 4'!C795*'Базовые цены за единицу'!AE47,2)</f>
        <v>0</v>
      </c>
      <c r="AH47" s="25">
        <f>ROUND('Форма 4'!C795*'Базовые цены за единицу'!AH47,2)</f>
        <v>0</v>
      </c>
      <c r="AI47" s="25">
        <f>ROUND('Форма 4'!C795*'Базовые цены за единицу'!AI47,2)</f>
        <v>0</v>
      </c>
      <c r="AJ47" s="25">
        <f>ROUND('Форма 4'!C795*'Базовые цены за единицу'!AJ47,2)</f>
        <v>0</v>
      </c>
      <c r="AK47" s="25">
        <f>ROUND('Форма 4'!C795*'Базовые цены за единицу'!AK47,2)</f>
        <v>0</v>
      </c>
    </row>
    <row r="48" spans="1:37" x14ac:dyDescent="0.15">
      <c r="A48" s="25" t="str">
        <f>'Форма 4'!A807</f>
        <v>35.</v>
      </c>
      <c r="B48" s="25">
        <f t="shared" si="1"/>
        <v>12.6</v>
      </c>
      <c r="C48" s="25">
        <f>ROUND('Форма 4'!C807*'Базовые цены за единицу'!C48,2)</f>
        <v>0</v>
      </c>
      <c r="D48" s="25">
        <f>ROUND('Форма 4'!C807*'Базовые цены за единицу'!D48,2)</f>
        <v>0</v>
      </c>
      <c r="E48" s="25">
        <f>ROUND('Форма 4'!C807*'Базовые цены за единицу'!E48,2)</f>
        <v>0</v>
      </c>
      <c r="F48" s="25">
        <f>ROUND('Форма 4'!C807*'Базовые цены за единицу'!F48,2)</f>
        <v>12.6</v>
      </c>
      <c r="G48" s="25">
        <f>ROUND('Форма 4'!C807*'Базовые цены за единицу'!G48,2)</f>
        <v>0</v>
      </c>
      <c r="H48" s="25">
        <f>ROUND('Форма 4'!C807*'Базовые цены за единицу'!H48,2)</f>
        <v>0</v>
      </c>
      <c r="I48" s="29">
        <f>ОКРУГЛВСЕ('Форма 4'!C807*'Базовые цены за единицу'!I48,8)</f>
        <v>0</v>
      </c>
      <c r="J48" s="26">
        <f>ОКРУГЛВСЕ('Форма 4'!C807*'Базовые цены за единицу'!J48,8)</f>
        <v>0</v>
      </c>
      <c r="K48" s="29">
        <f>ОКРУГЛВСЕ('Форма 4'!C807*'Базовые цены за единицу'!K48,8)</f>
        <v>0</v>
      </c>
      <c r="L48" s="25">
        <f>ROUND('Форма 4'!C807*'Базовые цены за единицу'!L48,2)</f>
        <v>0</v>
      </c>
      <c r="M48" s="25">
        <f>ROUND('Форма 4'!C807*'Базовые цены за единицу'!M48,2)</f>
        <v>0</v>
      </c>
      <c r="N48" s="25">
        <f>ROUND('Форма 4'!C807*'Базовые цены за единицу'!N48,2)</f>
        <v>0</v>
      </c>
      <c r="O48" s="25">
        <f>ROUND('Форма 4'!C807*'Базовые цены за единицу'!O48,2)</f>
        <v>0</v>
      </c>
      <c r="P48" s="25">
        <f>ROUND('Форма 4'!C807*'Базовые цены за единицу'!P48,2)</f>
        <v>0</v>
      </c>
      <c r="Q48" s="25">
        <f>ROUND('Форма 4'!C807*'Базовые цены за единицу'!Q48,2)</f>
        <v>0</v>
      </c>
      <c r="R48" s="25">
        <f>ROUND('Форма 4'!C807*'Базовые цены за единицу'!R48,2)</f>
        <v>0</v>
      </c>
      <c r="S48" s="25">
        <f>ROUND('Форма 4'!C807*'Базовые цены за единицу'!S48,2)</f>
        <v>0</v>
      </c>
      <c r="T48" s="25">
        <f>ROUND('Форма 4'!C807*'Базовые цены за единицу'!T48,2)</f>
        <v>0</v>
      </c>
      <c r="U48" s="25">
        <f>ROUND('Форма 4'!C807*'Базовые цены за единицу'!U48,2)</f>
        <v>0</v>
      </c>
      <c r="V48" s="25">
        <f>ROUND('Форма 4'!C807*'Базовые цены за единицу'!V48,2)</f>
        <v>0</v>
      </c>
      <c r="X48" s="25">
        <f>ROUND('Форма 4'!C807*'Базовые цены за единицу'!X48,2)</f>
        <v>0</v>
      </c>
      <c r="Y48" s="25">
        <f>ROUND('Форма 4'!C807*'Базовые цены за единицу'!Y48,2)</f>
        <v>0</v>
      </c>
      <c r="Z48" s="25">
        <f>ROUND('Форма 4'!C807*'Базовые цены за единицу'!Z48,2)</f>
        <v>0</v>
      </c>
      <c r="AA48" s="25">
        <f>ROUND('Форма 4'!C807*'Базовые цены за единицу'!AA48,2)</f>
        <v>0</v>
      </c>
      <c r="AB48" s="25">
        <f>ROUND('Форма 4'!C807*'Базовые цены за единицу'!AB48,2)</f>
        <v>0</v>
      </c>
      <c r="AC48" s="25">
        <f>ROUND('Форма 4'!C807*'Базовые цены за единицу'!AC48,2)</f>
        <v>0</v>
      </c>
      <c r="AD48" s="25">
        <f>ROUND('Форма 4'!C807*'Базовые цены за единицу'!AD48,2)</f>
        <v>0</v>
      </c>
      <c r="AE48" s="25">
        <f>ROUND('Форма 4'!C807*'Базовые цены за единицу'!AE48,2)</f>
        <v>0</v>
      </c>
      <c r="AH48" s="25">
        <f>ROUND('Форма 4'!C807*'Базовые цены за единицу'!AH48,2)</f>
        <v>0</v>
      </c>
      <c r="AI48" s="25">
        <f>ROUND('Форма 4'!C807*'Базовые цены за единицу'!AI48,2)</f>
        <v>0</v>
      </c>
      <c r="AJ48" s="25">
        <f>ROUND('Форма 4'!C807*'Базовые цены за единицу'!AJ48,2)</f>
        <v>0</v>
      </c>
      <c r="AK48" s="25">
        <f>ROUND('Форма 4'!C807*'Базовые цены за единицу'!AK48,2)</f>
        <v>0</v>
      </c>
    </row>
    <row r="49" spans="1:37" x14ac:dyDescent="0.15">
      <c r="A49" s="25" t="str">
        <f>'Форма 4'!A819</f>
        <v>36.</v>
      </c>
      <c r="B49" s="25">
        <f t="shared" si="1"/>
        <v>206.7</v>
      </c>
      <c r="C49" s="25">
        <f>ROUND('Форма 4'!C819*'Базовые цены за единицу'!C49,2)</f>
        <v>0</v>
      </c>
      <c r="D49" s="25">
        <f>ROUND('Форма 4'!C819*'Базовые цены за единицу'!D49,2)</f>
        <v>0</v>
      </c>
      <c r="E49" s="25">
        <f>ROUND('Форма 4'!C819*'Базовые цены за единицу'!E49,2)</f>
        <v>0</v>
      </c>
      <c r="F49" s="25">
        <f>ROUND('Форма 4'!C819*'Базовые цены за единицу'!F49,2)</f>
        <v>206.7</v>
      </c>
      <c r="G49" s="25">
        <f>ROUND('Форма 4'!C819*'Базовые цены за единицу'!G49,2)</f>
        <v>0</v>
      </c>
      <c r="H49" s="25">
        <f>ROUND('Форма 4'!C819*'Базовые цены за единицу'!H49,2)</f>
        <v>0</v>
      </c>
      <c r="I49" s="29">
        <f>ОКРУГЛВСЕ('Форма 4'!C819*'Базовые цены за единицу'!I49,8)</f>
        <v>0</v>
      </c>
      <c r="J49" s="26">
        <f>ОКРУГЛВСЕ('Форма 4'!C819*'Базовые цены за единицу'!J49,8)</f>
        <v>0</v>
      </c>
      <c r="K49" s="29">
        <f>ОКРУГЛВСЕ('Форма 4'!C819*'Базовые цены за единицу'!K49,8)</f>
        <v>0</v>
      </c>
      <c r="L49" s="25">
        <f>ROUND('Форма 4'!C819*'Базовые цены за единицу'!L49,2)</f>
        <v>0</v>
      </c>
      <c r="M49" s="25">
        <f>ROUND('Форма 4'!C819*'Базовые цены за единицу'!M49,2)</f>
        <v>0</v>
      </c>
      <c r="N49" s="25">
        <f>ROUND('Форма 4'!C819*'Базовые цены за единицу'!N49,2)</f>
        <v>0</v>
      </c>
      <c r="O49" s="25">
        <f>ROUND('Форма 4'!C819*'Базовые цены за единицу'!O49,2)</f>
        <v>0</v>
      </c>
      <c r="P49" s="25">
        <f>ROUND('Форма 4'!C819*'Базовые цены за единицу'!P49,2)</f>
        <v>0</v>
      </c>
      <c r="Q49" s="25">
        <f>ROUND('Форма 4'!C819*'Базовые цены за единицу'!Q49,2)</f>
        <v>0</v>
      </c>
      <c r="R49" s="25">
        <f>ROUND('Форма 4'!C819*'Базовые цены за единицу'!R49,2)</f>
        <v>0</v>
      </c>
      <c r="S49" s="25">
        <f>ROUND('Форма 4'!C819*'Базовые цены за единицу'!S49,2)</f>
        <v>0</v>
      </c>
      <c r="T49" s="25">
        <f>ROUND('Форма 4'!C819*'Базовые цены за единицу'!T49,2)</f>
        <v>0</v>
      </c>
      <c r="U49" s="25">
        <f>ROUND('Форма 4'!C819*'Базовые цены за единицу'!U49,2)</f>
        <v>0</v>
      </c>
      <c r="V49" s="25">
        <f>ROUND('Форма 4'!C819*'Базовые цены за единицу'!V49,2)</f>
        <v>0</v>
      </c>
      <c r="X49" s="25">
        <f>ROUND('Форма 4'!C819*'Базовые цены за единицу'!X49,2)</f>
        <v>0</v>
      </c>
      <c r="Y49" s="25">
        <f>ROUND('Форма 4'!C819*'Базовые цены за единицу'!Y49,2)</f>
        <v>0</v>
      </c>
      <c r="Z49" s="25">
        <f>ROUND('Форма 4'!C819*'Базовые цены за единицу'!Z49,2)</f>
        <v>0</v>
      </c>
      <c r="AA49" s="25">
        <f>ROUND('Форма 4'!C819*'Базовые цены за единицу'!AA49,2)</f>
        <v>0</v>
      </c>
      <c r="AB49" s="25">
        <f>ROUND('Форма 4'!C819*'Базовые цены за единицу'!AB49,2)</f>
        <v>0</v>
      </c>
      <c r="AC49" s="25">
        <f>ROUND('Форма 4'!C819*'Базовые цены за единицу'!AC49,2)</f>
        <v>0</v>
      </c>
      <c r="AD49" s="25">
        <f>ROUND('Форма 4'!C819*'Базовые цены за единицу'!AD49,2)</f>
        <v>0</v>
      </c>
      <c r="AE49" s="25">
        <f>ROUND('Форма 4'!C819*'Базовые цены за единицу'!AE49,2)</f>
        <v>0</v>
      </c>
      <c r="AH49" s="25">
        <f>ROUND('Форма 4'!C819*'Базовые цены за единицу'!AH49,2)</f>
        <v>0</v>
      </c>
      <c r="AI49" s="25">
        <f>ROUND('Форма 4'!C819*'Базовые цены за единицу'!AI49,2)</f>
        <v>0</v>
      </c>
      <c r="AJ49" s="25">
        <f>ROUND('Форма 4'!C819*'Базовые цены за единицу'!AJ49,2)</f>
        <v>0</v>
      </c>
      <c r="AK49" s="25">
        <f>ROUND('Форма 4'!C819*'Базовые цены за единицу'!AK49,2)</f>
        <v>0</v>
      </c>
    </row>
    <row r="50" spans="1:37" x14ac:dyDescent="0.15">
      <c r="A50" s="25" t="str">
        <f>'Форма 4'!A831</f>
        <v>37.</v>
      </c>
      <c r="B50" s="25">
        <f t="shared" si="1"/>
        <v>380.82</v>
      </c>
      <c r="C50" s="25">
        <f>ROUND('Форма 4'!C831*'Базовые цены за единицу'!C50,2)</f>
        <v>0</v>
      </c>
      <c r="D50" s="25">
        <f>ROUND('Форма 4'!C831*'Базовые цены за единицу'!D50,2)</f>
        <v>0</v>
      </c>
      <c r="E50" s="25">
        <f>ROUND('Форма 4'!C831*'Базовые цены за единицу'!E50,2)</f>
        <v>0</v>
      </c>
      <c r="F50" s="25">
        <f>ROUND('Форма 4'!C831*'Базовые цены за единицу'!F50,2)</f>
        <v>380.82</v>
      </c>
      <c r="G50" s="25">
        <f>ROUND('Форма 4'!C831*'Базовые цены за единицу'!G50,2)</f>
        <v>0</v>
      </c>
      <c r="H50" s="25">
        <f>ROUND('Форма 4'!C831*'Базовые цены за единицу'!H50,2)</f>
        <v>0</v>
      </c>
      <c r="I50" s="29">
        <f>ОКРУГЛВСЕ('Форма 4'!C831*'Базовые цены за единицу'!I50,8)</f>
        <v>0</v>
      </c>
      <c r="J50" s="26">
        <f>ОКРУГЛВСЕ('Форма 4'!C831*'Базовые цены за единицу'!J50,8)</f>
        <v>0</v>
      </c>
      <c r="K50" s="29">
        <f>ОКРУГЛВСЕ('Форма 4'!C831*'Базовые цены за единицу'!K50,8)</f>
        <v>0</v>
      </c>
      <c r="L50" s="25">
        <f>ROUND('Форма 4'!C831*'Базовые цены за единицу'!L50,2)</f>
        <v>0</v>
      </c>
      <c r="M50" s="25">
        <f>ROUND('Форма 4'!C831*'Базовые цены за единицу'!M50,2)</f>
        <v>0</v>
      </c>
      <c r="N50" s="25">
        <f>ROUND('Форма 4'!C831*'Базовые цены за единицу'!N50,2)</f>
        <v>0</v>
      </c>
      <c r="O50" s="25">
        <f>ROUND('Форма 4'!C831*'Базовые цены за единицу'!O50,2)</f>
        <v>0</v>
      </c>
      <c r="P50" s="25">
        <f>ROUND('Форма 4'!C831*'Базовые цены за единицу'!P50,2)</f>
        <v>0</v>
      </c>
      <c r="Q50" s="25">
        <f>ROUND('Форма 4'!C831*'Базовые цены за единицу'!Q50,2)</f>
        <v>0</v>
      </c>
      <c r="R50" s="25">
        <f>ROUND('Форма 4'!C831*'Базовые цены за единицу'!R50,2)</f>
        <v>0</v>
      </c>
      <c r="S50" s="25">
        <f>ROUND('Форма 4'!C831*'Базовые цены за единицу'!S50,2)</f>
        <v>0</v>
      </c>
      <c r="T50" s="25">
        <f>ROUND('Форма 4'!C831*'Базовые цены за единицу'!T50,2)</f>
        <v>0</v>
      </c>
      <c r="U50" s="25">
        <f>ROUND('Форма 4'!C831*'Базовые цены за единицу'!U50,2)</f>
        <v>0</v>
      </c>
      <c r="V50" s="25">
        <f>ROUND('Форма 4'!C831*'Базовые цены за единицу'!V50,2)</f>
        <v>0</v>
      </c>
      <c r="X50" s="25">
        <f>ROUND('Форма 4'!C831*'Базовые цены за единицу'!X50,2)</f>
        <v>0</v>
      </c>
      <c r="Y50" s="25">
        <f>ROUND('Форма 4'!C831*'Базовые цены за единицу'!Y50,2)</f>
        <v>0</v>
      </c>
      <c r="Z50" s="25">
        <f>ROUND('Форма 4'!C831*'Базовые цены за единицу'!Z50,2)</f>
        <v>0</v>
      </c>
      <c r="AA50" s="25">
        <f>ROUND('Форма 4'!C831*'Базовые цены за единицу'!AA50,2)</f>
        <v>0</v>
      </c>
      <c r="AB50" s="25">
        <f>ROUND('Форма 4'!C831*'Базовые цены за единицу'!AB50,2)</f>
        <v>0</v>
      </c>
      <c r="AC50" s="25">
        <f>ROUND('Форма 4'!C831*'Базовые цены за единицу'!AC50,2)</f>
        <v>0</v>
      </c>
      <c r="AD50" s="25">
        <f>ROUND('Форма 4'!C831*'Базовые цены за единицу'!AD50,2)</f>
        <v>0</v>
      </c>
      <c r="AE50" s="25">
        <f>ROUND('Форма 4'!C831*'Базовые цены за единицу'!AE50,2)</f>
        <v>0</v>
      </c>
      <c r="AH50" s="25">
        <f>ROUND('Форма 4'!C831*'Базовые цены за единицу'!AH50,2)</f>
        <v>0</v>
      </c>
      <c r="AI50" s="25">
        <f>ROUND('Форма 4'!C831*'Базовые цены за единицу'!AI50,2)</f>
        <v>0</v>
      </c>
      <c r="AJ50" s="25">
        <f>ROUND('Форма 4'!C831*'Базовые цены за единицу'!AJ50,2)</f>
        <v>0</v>
      </c>
      <c r="AK50" s="25">
        <f>ROUND('Форма 4'!C831*'Базовые цены за единицу'!AK50,2)</f>
        <v>0</v>
      </c>
    </row>
    <row r="51" spans="1:37" x14ac:dyDescent="0.15">
      <c r="A51" s="25" t="str">
        <f>'Форма 4'!A843</f>
        <v>38.</v>
      </c>
      <c r="B51" s="25">
        <f t="shared" si="1"/>
        <v>3.6</v>
      </c>
      <c r="C51" s="25">
        <f>ROUND('Форма 4'!C843*'Базовые цены за единицу'!C51,2)</f>
        <v>0</v>
      </c>
      <c r="D51" s="25">
        <f>ROUND('Форма 4'!C843*'Базовые цены за единицу'!D51,2)</f>
        <v>0</v>
      </c>
      <c r="E51" s="25">
        <f>ROUND('Форма 4'!C843*'Базовые цены за единицу'!E51,2)</f>
        <v>0</v>
      </c>
      <c r="F51" s="25">
        <f>ROUND('Форма 4'!C843*'Базовые цены за единицу'!F51,2)</f>
        <v>3.6</v>
      </c>
      <c r="G51" s="25">
        <f>ROUND('Форма 4'!C843*'Базовые цены за единицу'!G51,2)</f>
        <v>0</v>
      </c>
      <c r="H51" s="25">
        <f>ROUND('Форма 4'!C843*'Базовые цены за единицу'!H51,2)</f>
        <v>0</v>
      </c>
      <c r="I51" s="29">
        <f>ОКРУГЛВСЕ('Форма 4'!C843*'Базовые цены за единицу'!I51,8)</f>
        <v>0</v>
      </c>
      <c r="J51" s="26">
        <f>ОКРУГЛВСЕ('Форма 4'!C843*'Базовые цены за единицу'!J51,8)</f>
        <v>0</v>
      </c>
      <c r="K51" s="29">
        <f>ОКРУГЛВСЕ('Форма 4'!C843*'Базовые цены за единицу'!K51,8)</f>
        <v>0</v>
      </c>
      <c r="L51" s="25">
        <f>ROUND('Форма 4'!C843*'Базовые цены за единицу'!L51,2)</f>
        <v>0</v>
      </c>
      <c r="M51" s="25">
        <f>ROUND('Форма 4'!C843*'Базовые цены за единицу'!M51,2)</f>
        <v>0</v>
      </c>
      <c r="N51" s="25">
        <f>ROUND('Форма 4'!C843*'Базовые цены за единицу'!N51,2)</f>
        <v>0</v>
      </c>
      <c r="O51" s="25">
        <f>ROUND('Форма 4'!C843*'Базовые цены за единицу'!O51,2)</f>
        <v>0</v>
      </c>
      <c r="P51" s="25">
        <f>ROUND('Форма 4'!C843*'Базовые цены за единицу'!P51,2)</f>
        <v>0</v>
      </c>
      <c r="Q51" s="25">
        <f>ROUND('Форма 4'!C843*'Базовые цены за единицу'!Q51,2)</f>
        <v>0</v>
      </c>
      <c r="R51" s="25">
        <f>ROUND('Форма 4'!C843*'Базовые цены за единицу'!R51,2)</f>
        <v>0</v>
      </c>
      <c r="S51" s="25">
        <f>ROUND('Форма 4'!C843*'Базовые цены за единицу'!S51,2)</f>
        <v>0</v>
      </c>
      <c r="T51" s="25">
        <f>ROUND('Форма 4'!C843*'Базовые цены за единицу'!T51,2)</f>
        <v>0</v>
      </c>
      <c r="U51" s="25">
        <f>ROUND('Форма 4'!C843*'Базовые цены за единицу'!U51,2)</f>
        <v>0</v>
      </c>
      <c r="V51" s="25">
        <f>ROUND('Форма 4'!C843*'Базовые цены за единицу'!V51,2)</f>
        <v>0</v>
      </c>
      <c r="X51" s="25">
        <f>ROUND('Форма 4'!C843*'Базовые цены за единицу'!X51,2)</f>
        <v>0</v>
      </c>
      <c r="Y51" s="25">
        <f>ROUND('Форма 4'!C843*'Базовые цены за единицу'!Y51,2)</f>
        <v>0</v>
      </c>
      <c r="Z51" s="25">
        <f>ROUND('Форма 4'!C843*'Базовые цены за единицу'!Z51,2)</f>
        <v>0</v>
      </c>
      <c r="AA51" s="25">
        <f>ROUND('Форма 4'!C843*'Базовые цены за единицу'!AA51,2)</f>
        <v>0</v>
      </c>
      <c r="AB51" s="25">
        <f>ROUND('Форма 4'!C843*'Базовые цены за единицу'!AB51,2)</f>
        <v>0</v>
      </c>
      <c r="AC51" s="25">
        <f>ROUND('Форма 4'!C843*'Базовые цены за единицу'!AC51,2)</f>
        <v>0</v>
      </c>
      <c r="AD51" s="25">
        <f>ROUND('Форма 4'!C843*'Базовые цены за единицу'!AD51,2)</f>
        <v>0</v>
      </c>
      <c r="AE51" s="25">
        <f>ROUND('Форма 4'!C843*'Базовые цены за единицу'!AE51,2)</f>
        <v>0</v>
      </c>
      <c r="AH51" s="25">
        <f>ROUND('Форма 4'!C843*'Базовые цены за единицу'!AH51,2)</f>
        <v>0</v>
      </c>
      <c r="AI51" s="25">
        <f>ROUND('Форма 4'!C843*'Базовые цены за единицу'!AI51,2)</f>
        <v>0</v>
      </c>
      <c r="AJ51" s="25">
        <f>ROUND('Форма 4'!C843*'Базовые цены за единицу'!AJ51,2)</f>
        <v>0</v>
      </c>
      <c r="AK51" s="25">
        <f>ROUND('Форма 4'!C843*'Базовые цены за единицу'!AK51,2)</f>
        <v>0</v>
      </c>
    </row>
  </sheetData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X51"/>
  <sheetViews>
    <sheetView workbookViewId="0"/>
  </sheetViews>
  <sheetFormatPr defaultRowHeight="10.5" x14ac:dyDescent="0.15"/>
  <cols>
    <col min="1" max="1" width="4.7109375" style="26" customWidth="1"/>
    <col min="2" max="16384" width="9.140625" style="25"/>
  </cols>
  <sheetData>
    <row r="1" spans="1:50" s="27" customFormat="1" x14ac:dyDescent="0.15">
      <c r="A1" s="7"/>
      <c r="B1" s="27" t="s">
        <v>243</v>
      </c>
      <c r="C1" s="27" t="s">
        <v>244</v>
      </c>
      <c r="D1" s="27" t="s">
        <v>245</v>
      </c>
      <c r="E1" s="27" t="s">
        <v>246</v>
      </c>
      <c r="F1" s="27" t="s">
        <v>247</v>
      </c>
      <c r="G1" s="27" t="s">
        <v>248</v>
      </c>
      <c r="H1" s="27" t="s">
        <v>249</v>
      </c>
      <c r="I1" s="27" t="s">
        <v>250</v>
      </c>
      <c r="J1" s="27" t="s">
        <v>251</v>
      </c>
      <c r="K1" s="27" t="s">
        <v>252</v>
      </c>
      <c r="L1" s="27" t="s">
        <v>253</v>
      </c>
      <c r="M1" s="27" t="s">
        <v>254</v>
      </c>
      <c r="N1" s="27" t="s">
        <v>255</v>
      </c>
      <c r="O1" s="27" t="s">
        <v>256</v>
      </c>
      <c r="P1" s="27" t="s">
        <v>257</v>
      </c>
      <c r="Q1" s="27" t="s">
        <v>258</v>
      </c>
      <c r="R1" s="27" t="s">
        <v>259</v>
      </c>
      <c r="S1" s="27" t="s">
        <v>260</v>
      </c>
      <c r="T1" s="27" t="s">
        <v>261</v>
      </c>
      <c r="U1" s="27" t="s">
        <v>262</v>
      </c>
      <c r="V1" s="27" t="s">
        <v>263</v>
      </c>
      <c r="W1" s="27" t="s">
        <v>264</v>
      </c>
      <c r="X1" s="27" t="s">
        <v>265</v>
      </c>
      <c r="Y1" s="27" t="s">
        <v>266</v>
      </c>
      <c r="Z1" s="27" t="s">
        <v>267</v>
      </c>
      <c r="AA1" s="27" t="s">
        <v>268</v>
      </c>
      <c r="AB1" s="27" t="s">
        <v>269</v>
      </c>
      <c r="AC1" s="27" t="s">
        <v>270</v>
      </c>
      <c r="AD1" s="27" t="s">
        <v>271</v>
      </c>
      <c r="AE1" s="27" t="s">
        <v>272</v>
      </c>
      <c r="AF1" s="27" t="s">
        <v>273</v>
      </c>
      <c r="AG1" s="27" t="s">
        <v>274</v>
      </c>
      <c r="AH1" s="27" t="s">
        <v>275</v>
      </c>
      <c r="AI1" s="27" t="s">
        <v>276</v>
      </c>
      <c r="AJ1" s="27" t="s">
        <v>277</v>
      </c>
      <c r="AK1" s="27" t="s">
        <v>278</v>
      </c>
      <c r="AL1" s="27" t="s">
        <v>279</v>
      </c>
      <c r="AM1" s="27" t="s">
        <v>280</v>
      </c>
      <c r="AN1" s="27" t="s">
        <v>281</v>
      </c>
      <c r="AO1" s="27" t="s">
        <v>282</v>
      </c>
      <c r="AP1" s="27" t="s">
        <v>283</v>
      </c>
      <c r="AQ1" s="27" t="s">
        <v>284</v>
      </c>
      <c r="AR1" s="27" t="s">
        <v>285</v>
      </c>
      <c r="AS1" s="27" t="s">
        <v>286</v>
      </c>
      <c r="AT1" s="27" t="s">
        <v>287</v>
      </c>
      <c r="AU1" s="27" t="s">
        <v>288</v>
      </c>
      <c r="AV1" s="27" t="s">
        <v>289</v>
      </c>
      <c r="AW1" s="27" t="s">
        <v>290</v>
      </c>
      <c r="AX1" s="27" t="s">
        <v>291</v>
      </c>
    </row>
    <row r="2" spans="1:50" x14ac:dyDescent="0.15">
      <c r="A2" s="56"/>
      <c r="B2" s="57"/>
      <c r="C2" s="57"/>
      <c r="D2" s="57"/>
      <c r="E2" s="57"/>
      <c r="F2" s="57"/>
      <c r="G2" s="57"/>
      <c r="H2" s="57"/>
      <c r="I2" s="57"/>
      <c r="J2" s="57"/>
    </row>
    <row r="3" spans="1:50" x14ac:dyDescent="0.15">
      <c r="A3" s="28"/>
      <c r="B3" s="58" t="s">
        <v>241</v>
      </c>
      <c r="C3" s="58"/>
      <c r="D3" s="58"/>
      <c r="E3" s="58"/>
      <c r="F3" s="58"/>
      <c r="G3" s="58"/>
      <c r="H3" s="58"/>
      <c r="I3" s="58"/>
      <c r="J3" s="58"/>
    </row>
    <row r="4" spans="1:50" x14ac:dyDescent="0.15">
      <c r="A4" s="28"/>
      <c r="B4" s="58" t="s">
        <v>242</v>
      </c>
      <c r="C4" s="58"/>
      <c r="D4" s="58"/>
      <c r="E4" s="58"/>
      <c r="F4" s="58"/>
      <c r="G4" s="58"/>
      <c r="H4" s="58"/>
      <c r="I4" s="58"/>
      <c r="J4" s="58"/>
    </row>
    <row r="5" spans="1:50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</row>
    <row r="6" spans="1:50" x14ac:dyDescent="0.15">
      <c r="A6" s="26" t="str">
        <f>'Форма 4'!A18</f>
        <v>1.</v>
      </c>
      <c r="B6" s="26">
        <v>1</v>
      </c>
      <c r="C6" s="26">
        <v>1</v>
      </c>
      <c r="D6" s="26">
        <v>1</v>
      </c>
      <c r="E6" s="26">
        <v>1</v>
      </c>
      <c r="F6" s="26">
        <v>1</v>
      </c>
      <c r="G6" s="26">
        <v>1</v>
      </c>
      <c r="H6" s="26">
        <v>1</v>
      </c>
      <c r="I6" s="26">
        <v>1</v>
      </c>
      <c r="J6" s="26">
        <v>1</v>
      </c>
      <c r="K6" s="26">
        <v>0</v>
      </c>
      <c r="L6" s="26">
        <v>0</v>
      </c>
      <c r="M6" s="26">
        <v>100</v>
      </c>
      <c r="N6" s="26">
        <v>0</v>
      </c>
      <c r="O6" s="26">
        <v>0</v>
      </c>
      <c r="P6" s="26">
        <v>1</v>
      </c>
      <c r="Q6" s="26">
        <v>1</v>
      </c>
      <c r="R6" s="26">
        <v>2</v>
      </c>
      <c r="S6" s="26">
        <v>0</v>
      </c>
      <c r="T6" s="26">
        <v>1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1.7</v>
      </c>
      <c r="AH6" s="26">
        <v>1.6</v>
      </c>
      <c r="AI6" s="26">
        <v>1.29</v>
      </c>
      <c r="AJ6" s="26">
        <v>9.1999999999999998E-2</v>
      </c>
      <c r="AK6" s="26">
        <v>0.18</v>
      </c>
      <c r="AL6" s="26">
        <v>1</v>
      </c>
      <c r="AM6" s="26">
        <v>1</v>
      </c>
      <c r="AN6" s="26">
        <v>0.2</v>
      </c>
      <c r="AO6" s="26">
        <v>1.5</v>
      </c>
      <c r="AP6" s="26">
        <v>1</v>
      </c>
      <c r="AQ6" s="26">
        <v>1</v>
      </c>
      <c r="AR6" s="26">
        <v>1</v>
      </c>
      <c r="AS6" s="26">
        <v>1</v>
      </c>
      <c r="AT6" s="26">
        <v>1</v>
      </c>
      <c r="AU6" s="26">
        <v>100</v>
      </c>
      <c r="AV6" s="26">
        <v>1</v>
      </c>
      <c r="AW6" s="26">
        <v>1</v>
      </c>
      <c r="AX6" s="26">
        <v>1</v>
      </c>
    </row>
    <row r="7" spans="1:50" x14ac:dyDescent="0.15">
      <c r="A7" s="26" t="str">
        <f>'Форма 4'!A36</f>
        <v>2.</v>
      </c>
      <c r="B7" s="26">
        <v>1</v>
      </c>
      <c r="C7" s="26">
        <v>1</v>
      </c>
      <c r="D7" s="26">
        <v>1</v>
      </c>
      <c r="E7" s="26">
        <v>1</v>
      </c>
      <c r="F7" s="26">
        <v>1</v>
      </c>
      <c r="G7" s="26">
        <v>1</v>
      </c>
      <c r="H7" s="26">
        <v>1</v>
      </c>
      <c r="I7" s="26">
        <v>1</v>
      </c>
      <c r="J7" s="26">
        <v>1</v>
      </c>
      <c r="K7" s="26">
        <v>0</v>
      </c>
      <c r="L7" s="26">
        <v>0</v>
      </c>
      <c r="M7" s="26">
        <v>100</v>
      </c>
      <c r="N7" s="26">
        <v>0</v>
      </c>
      <c r="O7" s="26">
        <v>0</v>
      </c>
      <c r="P7" s="26">
        <v>1</v>
      </c>
      <c r="Q7" s="26">
        <v>1</v>
      </c>
      <c r="R7" s="26">
        <v>2</v>
      </c>
      <c r="S7" s="26">
        <v>0</v>
      </c>
      <c r="T7" s="26">
        <v>1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1.7</v>
      </c>
      <c r="AH7" s="26">
        <v>1.6</v>
      </c>
      <c r="AI7" s="26">
        <v>1.29</v>
      </c>
      <c r="AJ7" s="26">
        <v>9.1999999999999998E-2</v>
      </c>
      <c r="AK7" s="26">
        <v>0.18</v>
      </c>
      <c r="AL7" s="26">
        <v>1</v>
      </c>
      <c r="AM7" s="26">
        <v>1</v>
      </c>
      <c r="AN7" s="26">
        <v>0.2</v>
      </c>
      <c r="AO7" s="26">
        <v>1.5</v>
      </c>
      <c r="AP7" s="26">
        <v>1</v>
      </c>
      <c r="AQ7" s="26">
        <v>1</v>
      </c>
      <c r="AR7" s="26">
        <v>1</v>
      </c>
      <c r="AS7" s="26">
        <v>1</v>
      </c>
      <c r="AT7" s="26">
        <v>1</v>
      </c>
      <c r="AU7" s="26">
        <v>100</v>
      </c>
      <c r="AV7" s="26">
        <v>1</v>
      </c>
      <c r="AW7" s="26">
        <v>1</v>
      </c>
      <c r="AX7" s="26">
        <v>1</v>
      </c>
    </row>
    <row r="8" spans="1:50" x14ac:dyDescent="0.15">
      <c r="A8" s="26" t="str">
        <f>'Форма 4'!A54</f>
        <v>3.</v>
      </c>
      <c r="B8" s="26">
        <v>1</v>
      </c>
      <c r="C8" s="26">
        <v>1</v>
      </c>
      <c r="D8" s="26">
        <v>1</v>
      </c>
      <c r="E8" s="26">
        <v>1</v>
      </c>
      <c r="F8" s="26">
        <v>1</v>
      </c>
      <c r="G8" s="26">
        <v>1</v>
      </c>
      <c r="H8" s="26">
        <v>1</v>
      </c>
      <c r="I8" s="26">
        <v>1</v>
      </c>
      <c r="J8" s="26">
        <v>1</v>
      </c>
      <c r="K8" s="26">
        <v>0</v>
      </c>
      <c r="L8" s="26">
        <v>0</v>
      </c>
      <c r="M8" s="26">
        <v>100</v>
      </c>
      <c r="N8" s="26">
        <v>0</v>
      </c>
      <c r="O8" s="26">
        <v>0</v>
      </c>
      <c r="P8" s="26">
        <v>1</v>
      </c>
      <c r="Q8" s="26">
        <v>1</v>
      </c>
      <c r="R8" s="26">
        <v>2</v>
      </c>
      <c r="S8" s="26">
        <v>0</v>
      </c>
      <c r="T8" s="26">
        <v>1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1.7</v>
      </c>
      <c r="AH8" s="26">
        <v>1.6</v>
      </c>
      <c r="AI8" s="26">
        <v>1.29</v>
      </c>
      <c r="AJ8" s="26">
        <v>9.1999999999999998E-2</v>
      </c>
      <c r="AK8" s="26">
        <v>0.18</v>
      </c>
      <c r="AL8" s="26">
        <v>1</v>
      </c>
      <c r="AM8" s="26">
        <v>1</v>
      </c>
      <c r="AN8" s="26">
        <v>0.2</v>
      </c>
      <c r="AO8" s="26">
        <v>1.5</v>
      </c>
      <c r="AP8" s="26">
        <v>1</v>
      </c>
      <c r="AQ8" s="26">
        <v>1</v>
      </c>
      <c r="AR8" s="26">
        <v>1</v>
      </c>
      <c r="AS8" s="26">
        <v>1</v>
      </c>
      <c r="AT8" s="26">
        <v>1</v>
      </c>
      <c r="AU8" s="26">
        <v>100</v>
      </c>
      <c r="AV8" s="26">
        <v>1</v>
      </c>
      <c r="AW8" s="26">
        <v>1</v>
      </c>
      <c r="AX8" s="26">
        <v>1</v>
      </c>
    </row>
    <row r="9" spans="1:50" x14ac:dyDescent="0.15">
      <c r="A9" s="26" t="str">
        <f>'Форма 4'!A72</f>
        <v>4.</v>
      </c>
      <c r="B9" s="26">
        <v>1</v>
      </c>
      <c r="C9" s="26">
        <v>1</v>
      </c>
      <c r="D9" s="26">
        <v>1</v>
      </c>
      <c r="E9" s="26">
        <v>1</v>
      </c>
      <c r="F9" s="26">
        <v>1</v>
      </c>
      <c r="G9" s="26">
        <v>1</v>
      </c>
      <c r="H9" s="26">
        <v>1</v>
      </c>
      <c r="I9" s="26">
        <v>1</v>
      </c>
      <c r="J9" s="26">
        <v>1</v>
      </c>
      <c r="K9" s="26">
        <v>0</v>
      </c>
      <c r="L9" s="26">
        <v>0</v>
      </c>
      <c r="M9" s="26">
        <v>100</v>
      </c>
      <c r="N9" s="26">
        <v>0</v>
      </c>
      <c r="O9" s="26">
        <v>0</v>
      </c>
      <c r="P9" s="26">
        <v>1</v>
      </c>
      <c r="Q9" s="26">
        <v>1</v>
      </c>
      <c r="R9" s="26">
        <v>2</v>
      </c>
      <c r="S9" s="26">
        <v>0</v>
      </c>
      <c r="T9" s="26">
        <v>1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1.7</v>
      </c>
      <c r="AH9" s="26">
        <v>1.6</v>
      </c>
      <c r="AI9" s="26">
        <v>1.29</v>
      </c>
      <c r="AJ9" s="26">
        <v>9.1999999999999998E-2</v>
      </c>
      <c r="AK9" s="26">
        <v>0.18</v>
      </c>
      <c r="AL9" s="26">
        <v>1</v>
      </c>
      <c r="AM9" s="26">
        <v>1</v>
      </c>
      <c r="AN9" s="26">
        <v>0.2</v>
      </c>
      <c r="AO9" s="26">
        <v>1.5</v>
      </c>
      <c r="AP9" s="26">
        <v>1</v>
      </c>
      <c r="AQ9" s="26">
        <v>1</v>
      </c>
      <c r="AR9" s="26">
        <v>1</v>
      </c>
      <c r="AS9" s="26">
        <v>1</v>
      </c>
      <c r="AT9" s="26">
        <v>1</v>
      </c>
      <c r="AU9" s="26">
        <v>100</v>
      </c>
      <c r="AV9" s="26">
        <v>1</v>
      </c>
      <c r="AW9" s="26">
        <v>1</v>
      </c>
      <c r="AX9" s="26">
        <v>1</v>
      </c>
    </row>
    <row r="10" spans="1:50" x14ac:dyDescent="0.15">
      <c r="A10" s="26" t="str">
        <f>'Форма 4'!A90</f>
        <v>5.</v>
      </c>
      <c r="B10" s="26">
        <v>1</v>
      </c>
      <c r="C10" s="26">
        <v>1</v>
      </c>
      <c r="D10" s="26">
        <v>1</v>
      </c>
      <c r="E10" s="26">
        <v>1</v>
      </c>
      <c r="F10" s="26">
        <v>1</v>
      </c>
      <c r="G10" s="26">
        <v>1</v>
      </c>
      <c r="H10" s="26">
        <v>1</v>
      </c>
      <c r="I10" s="26">
        <v>1</v>
      </c>
      <c r="J10" s="26">
        <v>1</v>
      </c>
      <c r="K10" s="26">
        <v>0</v>
      </c>
      <c r="L10" s="26">
        <v>0</v>
      </c>
      <c r="M10" s="26">
        <v>100</v>
      </c>
      <c r="N10" s="26">
        <v>0</v>
      </c>
      <c r="O10" s="26">
        <v>0</v>
      </c>
      <c r="P10" s="26">
        <v>1</v>
      </c>
      <c r="Q10" s="26">
        <v>1</v>
      </c>
      <c r="R10" s="26">
        <v>2</v>
      </c>
      <c r="S10" s="26">
        <v>0</v>
      </c>
      <c r="T10" s="26">
        <v>1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1.7</v>
      </c>
      <c r="AH10" s="26">
        <v>1.6</v>
      </c>
      <c r="AI10" s="26">
        <v>1.29</v>
      </c>
      <c r="AJ10" s="26">
        <v>9.1999999999999998E-2</v>
      </c>
      <c r="AK10" s="26">
        <v>0.18</v>
      </c>
      <c r="AL10" s="26">
        <v>1</v>
      </c>
      <c r="AM10" s="26">
        <v>1</v>
      </c>
      <c r="AN10" s="26">
        <v>0.2</v>
      </c>
      <c r="AO10" s="26">
        <v>1.5</v>
      </c>
      <c r="AP10" s="26">
        <v>1</v>
      </c>
      <c r="AQ10" s="26">
        <v>1</v>
      </c>
      <c r="AR10" s="26">
        <v>1</v>
      </c>
      <c r="AS10" s="26">
        <v>1</v>
      </c>
      <c r="AT10" s="26">
        <v>1</v>
      </c>
      <c r="AU10" s="26">
        <v>100</v>
      </c>
      <c r="AV10" s="26">
        <v>1</v>
      </c>
      <c r="AW10" s="26">
        <v>1</v>
      </c>
      <c r="AX10" s="26">
        <v>1</v>
      </c>
    </row>
    <row r="11" spans="1:50" x14ac:dyDescent="0.15">
      <c r="A11" s="26" t="str">
        <f>'Форма 4'!A108</f>
        <v>6.</v>
      </c>
      <c r="B11" s="26">
        <v>1</v>
      </c>
      <c r="C11" s="26">
        <v>1</v>
      </c>
      <c r="D11" s="26">
        <v>1</v>
      </c>
      <c r="E11" s="26">
        <v>1</v>
      </c>
      <c r="F11" s="26">
        <v>1</v>
      </c>
      <c r="G11" s="26">
        <v>1</v>
      </c>
      <c r="H11" s="26">
        <v>1</v>
      </c>
      <c r="I11" s="26">
        <v>1</v>
      </c>
      <c r="J11" s="26">
        <v>1</v>
      </c>
      <c r="K11" s="26">
        <v>0</v>
      </c>
      <c r="L11" s="26">
        <v>0</v>
      </c>
      <c r="M11" s="26">
        <v>100</v>
      </c>
      <c r="N11" s="26">
        <v>0</v>
      </c>
      <c r="O11" s="26">
        <v>0</v>
      </c>
      <c r="P11" s="26">
        <v>1</v>
      </c>
      <c r="Q11" s="26">
        <v>1</v>
      </c>
      <c r="R11" s="26">
        <v>2</v>
      </c>
      <c r="S11" s="26">
        <v>0</v>
      </c>
      <c r="T11" s="26">
        <v>1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1.7</v>
      </c>
      <c r="AH11" s="26">
        <v>1.6</v>
      </c>
      <c r="AI11" s="26">
        <v>1.29</v>
      </c>
      <c r="AJ11" s="26">
        <v>9.1999999999999998E-2</v>
      </c>
      <c r="AK11" s="26">
        <v>0.18</v>
      </c>
      <c r="AL11" s="26">
        <v>1</v>
      </c>
      <c r="AM11" s="26">
        <v>1</v>
      </c>
      <c r="AN11" s="26">
        <v>0.2</v>
      </c>
      <c r="AO11" s="26">
        <v>1.5</v>
      </c>
      <c r="AP11" s="26">
        <v>1</v>
      </c>
      <c r="AQ11" s="26">
        <v>1</v>
      </c>
      <c r="AR11" s="26">
        <v>1</v>
      </c>
      <c r="AS11" s="26">
        <v>1</v>
      </c>
      <c r="AT11" s="26">
        <v>1</v>
      </c>
      <c r="AU11" s="26">
        <v>100</v>
      </c>
      <c r="AV11" s="26">
        <v>1</v>
      </c>
      <c r="AW11" s="26">
        <v>1</v>
      </c>
      <c r="AX11" s="26">
        <v>1</v>
      </c>
    </row>
    <row r="12" spans="1:50" x14ac:dyDescent="0.15">
      <c r="A12" s="26" t="str">
        <f>'Форма 4'!A126</f>
        <v>7.</v>
      </c>
      <c r="B12" s="26">
        <v>1</v>
      </c>
      <c r="C12" s="26">
        <v>1</v>
      </c>
      <c r="D12" s="26">
        <v>1</v>
      </c>
      <c r="E12" s="26">
        <v>1</v>
      </c>
      <c r="F12" s="26">
        <v>1</v>
      </c>
      <c r="G12" s="26">
        <v>1</v>
      </c>
      <c r="H12" s="26">
        <v>1</v>
      </c>
      <c r="I12" s="26">
        <v>1</v>
      </c>
      <c r="J12" s="26">
        <v>1</v>
      </c>
      <c r="K12" s="26">
        <v>0</v>
      </c>
      <c r="L12" s="26">
        <v>0</v>
      </c>
      <c r="M12" s="26">
        <v>100</v>
      </c>
      <c r="N12" s="26">
        <v>0</v>
      </c>
      <c r="O12" s="26">
        <v>0</v>
      </c>
      <c r="P12" s="26">
        <v>1</v>
      </c>
      <c r="Q12" s="26">
        <v>1</v>
      </c>
      <c r="R12" s="26">
        <v>2</v>
      </c>
      <c r="S12" s="26">
        <v>0</v>
      </c>
      <c r="T12" s="26">
        <v>1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1.7</v>
      </c>
      <c r="AH12" s="26">
        <v>1.6</v>
      </c>
      <c r="AI12" s="26">
        <v>1.29</v>
      </c>
      <c r="AJ12" s="26">
        <v>9.1999999999999998E-2</v>
      </c>
      <c r="AK12" s="26">
        <v>0.18</v>
      </c>
      <c r="AL12" s="26">
        <v>1</v>
      </c>
      <c r="AM12" s="26">
        <v>1</v>
      </c>
      <c r="AN12" s="26">
        <v>0.2</v>
      </c>
      <c r="AO12" s="26">
        <v>1.5</v>
      </c>
      <c r="AP12" s="26">
        <v>1</v>
      </c>
      <c r="AQ12" s="26">
        <v>1</v>
      </c>
      <c r="AR12" s="26">
        <v>1</v>
      </c>
      <c r="AS12" s="26">
        <v>1</v>
      </c>
      <c r="AT12" s="26">
        <v>1</v>
      </c>
      <c r="AU12" s="26">
        <v>100</v>
      </c>
      <c r="AV12" s="26">
        <v>1</v>
      </c>
      <c r="AW12" s="26">
        <v>1</v>
      </c>
      <c r="AX12" s="26">
        <v>1</v>
      </c>
    </row>
    <row r="13" spans="1:50" x14ac:dyDescent="0.15">
      <c r="A13" s="26" t="str">
        <f>'Форма 4'!A144</f>
        <v>8.</v>
      </c>
      <c r="B13" s="26">
        <v>1</v>
      </c>
      <c r="C13" s="26">
        <v>1</v>
      </c>
      <c r="D13" s="26">
        <v>1</v>
      </c>
      <c r="E13" s="26">
        <v>1</v>
      </c>
      <c r="F13" s="26">
        <v>1</v>
      </c>
      <c r="G13" s="26">
        <v>1</v>
      </c>
      <c r="H13" s="26">
        <v>1</v>
      </c>
      <c r="I13" s="26">
        <v>1</v>
      </c>
      <c r="J13" s="26">
        <v>1</v>
      </c>
      <c r="K13" s="26">
        <v>0</v>
      </c>
      <c r="L13" s="26">
        <v>0</v>
      </c>
      <c r="M13" s="26">
        <v>100</v>
      </c>
      <c r="N13" s="26">
        <v>0</v>
      </c>
      <c r="O13" s="26">
        <v>0</v>
      </c>
      <c r="P13" s="26">
        <v>1</v>
      </c>
      <c r="Q13" s="26">
        <v>1</v>
      </c>
      <c r="R13" s="26">
        <v>2</v>
      </c>
      <c r="S13" s="26">
        <v>0</v>
      </c>
      <c r="T13" s="26">
        <v>1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1.7</v>
      </c>
      <c r="AH13" s="26">
        <v>1.6</v>
      </c>
      <c r="AI13" s="26">
        <v>1.29</v>
      </c>
      <c r="AJ13" s="26">
        <v>9.1999999999999998E-2</v>
      </c>
      <c r="AK13" s="26">
        <v>0.18</v>
      </c>
      <c r="AL13" s="26">
        <v>1</v>
      </c>
      <c r="AM13" s="26">
        <v>1</v>
      </c>
      <c r="AN13" s="26">
        <v>0.2</v>
      </c>
      <c r="AO13" s="26">
        <v>1.5</v>
      </c>
      <c r="AP13" s="26">
        <v>1</v>
      </c>
      <c r="AQ13" s="26">
        <v>1</v>
      </c>
      <c r="AR13" s="26">
        <v>1</v>
      </c>
      <c r="AS13" s="26">
        <v>1</v>
      </c>
      <c r="AT13" s="26">
        <v>1</v>
      </c>
      <c r="AU13" s="26">
        <v>100</v>
      </c>
      <c r="AV13" s="26">
        <v>1</v>
      </c>
      <c r="AW13" s="26">
        <v>1</v>
      </c>
      <c r="AX13" s="26">
        <v>1</v>
      </c>
    </row>
    <row r="14" spans="1:50" x14ac:dyDescent="0.15">
      <c r="A14" s="26" t="str">
        <f>'Форма 4'!A162</f>
        <v>9.</v>
      </c>
      <c r="B14" s="26">
        <v>1</v>
      </c>
      <c r="C14" s="26">
        <v>1</v>
      </c>
      <c r="D14" s="26">
        <v>1</v>
      </c>
      <c r="E14" s="26">
        <v>1</v>
      </c>
      <c r="F14" s="26">
        <v>1</v>
      </c>
      <c r="G14" s="26">
        <v>1</v>
      </c>
      <c r="H14" s="26">
        <v>1</v>
      </c>
      <c r="I14" s="26">
        <v>1</v>
      </c>
      <c r="J14" s="26">
        <v>1</v>
      </c>
      <c r="K14" s="26">
        <v>0</v>
      </c>
      <c r="L14" s="26">
        <v>0</v>
      </c>
      <c r="M14" s="26">
        <v>100</v>
      </c>
      <c r="N14" s="26">
        <v>0</v>
      </c>
      <c r="O14" s="26">
        <v>0</v>
      </c>
      <c r="P14" s="26">
        <v>1</v>
      </c>
      <c r="Q14" s="26">
        <v>1</v>
      </c>
      <c r="R14" s="26">
        <v>2</v>
      </c>
      <c r="S14" s="26">
        <v>0</v>
      </c>
      <c r="T14" s="26">
        <v>1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1.7</v>
      </c>
      <c r="AH14" s="26">
        <v>1.6</v>
      </c>
      <c r="AI14" s="26">
        <v>1.29</v>
      </c>
      <c r="AJ14" s="26">
        <v>9.1999999999999998E-2</v>
      </c>
      <c r="AK14" s="26">
        <v>0.18</v>
      </c>
      <c r="AL14" s="26">
        <v>1</v>
      </c>
      <c r="AM14" s="26">
        <v>1</v>
      </c>
      <c r="AN14" s="26">
        <v>0.2</v>
      </c>
      <c r="AO14" s="26">
        <v>1.5</v>
      </c>
      <c r="AP14" s="26">
        <v>1</v>
      </c>
      <c r="AQ14" s="26">
        <v>1</v>
      </c>
      <c r="AR14" s="26">
        <v>1</v>
      </c>
      <c r="AS14" s="26">
        <v>1</v>
      </c>
      <c r="AT14" s="26">
        <v>1</v>
      </c>
      <c r="AU14" s="26">
        <v>100</v>
      </c>
      <c r="AV14" s="26">
        <v>1</v>
      </c>
      <c r="AW14" s="26">
        <v>1</v>
      </c>
      <c r="AX14" s="26">
        <v>1</v>
      </c>
    </row>
    <row r="15" spans="1:50" x14ac:dyDescent="0.15">
      <c r="A15" s="26" t="str">
        <f>'Форма 4'!A180</f>
        <v>10.</v>
      </c>
      <c r="B15" s="26">
        <v>1</v>
      </c>
      <c r="C15" s="26">
        <v>1</v>
      </c>
      <c r="D15" s="26">
        <v>1</v>
      </c>
      <c r="E15" s="26">
        <v>1</v>
      </c>
      <c r="F15" s="26">
        <v>1</v>
      </c>
      <c r="G15" s="26">
        <v>1</v>
      </c>
      <c r="H15" s="26">
        <v>1</v>
      </c>
      <c r="I15" s="26">
        <v>1</v>
      </c>
      <c r="J15" s="26">
        <v>1</v>
      </c>
      <c r="K15" s="26">
        <v>0</v>
      </c>
      <c r="L15" s="26">
        <v>0</v>
      </c>
      <c r="M15" s="26">
        <v>100</v>
      </c>
      <c r="N15" s="26">
        <v>0</v>
      </c>
      <c r="O15" s="26">
        <v>0</v>
      </c>
      <c r="P15" s="26">
        <v>1</v>
      </c>
      <c r="Q15" s="26">
        <v>1</v>
      </c>
      <c r="R15" s="26">
        <v>2</v>
      </c>
      <c r="S15" s="26">
        <v>0</v>
      </c>
      <c r="T15" s="26">
        <v>1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1.7</v>
      </c>
      <c r="AH15" s="26">
        <v>1.6</v>
      </c>
      <c r="AI15" s="26">
        <v>1.29</v>
      </c>
      <c r="AJ15" s="26">
        <v>9.1999999999999998E-2</v>
      </c>
      <c r="AK15" s="26">
        <v>0.18</v>
      </c>
      <c r="AL15" s="26">
        <v>1</v>
      </c>
      <c r="AM15" s="26">
        <v>1</v>
      </c>
      <c r="AN15" s="26">
        <v>0.2</v>
      </c>
      <c r="AO15" s="26">
        <v>1.5</v>
      </c>
      <c r="AP15" s="26">
        <v>1</v>
      </c>
      <c r="AQ15" s="26">
        <v>1</v>
      </c>
      <c r="AR15" s="26">
        <v>1</v>
      </c>
      <c r="AS15" s="26">
        <v>1</v>
      </c>
      <c r="AT15" s="26">
        <v>1</v>
      </c>
      <c r="AU15" s="26">
        <v>100</v>
      </c>
      <c r="AV15" s="26">
        <v>1</v>
      </c>
      <c r="AW15" s="26">
        <v>1</v>
      </c>
      <c r="AX15" s="26">
        <v>1</v>
      </c>
    </row>
    <row r="16" spans="1:50" x14ac:dyDescent="0.15">
      <c r="A16" s="26" t="str">
        <f>'Форма 4'!A198</f>
        <v>11.</v>
      </c>
      <c r="B16" s="26">
        <v>1</v>
      </c>
      <c r="C16" s="26">
        <v>1</v>
      </c>
      <c r="D16" s="26">
        <v>1</v>
      </c>
      <c r="E16" s="26">
        <v>1</v>
      </c>
      <c r="F16" s="26">
        <v>1</v>
      </c>
      <c r="G16" s="26">
        <v>1</v>
      </c>
      <c r="H16" s="26">
        <v>1</v>
      </c>
      <c r="I16" s="26">
        <v>1</v>
      </c>
      <c r="J16" s="26">
        <v>1</v>
      </c>
      <c r="K16" s="26">
        <v>0</v>
      </c>
      <c r="L16" s="26">
        <v>0</v>
      </c>
      <c r="M16" s="26">
        <v>100</v>
      </c>
      <c r="N16" s="26">
        <v>0</v>
      </c>
      <c r="O16" s="26">
        <v>0</v>
      </c>
      <c r="P16" s="26">
        <v>1</v>
      </c>
      <c r="Q16" s="26">
        <v>1</v>
      </c>
      <c r="R16" s="26">
        <v>2</v>
      </c>
      <c r="S16" s="26">
        <v>0</v>
      </c>
      <c r="T16" s="26">
        <v>1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1.7</v>
      </c>
      <c r="AH16" s="26">
        <v>1.6</v>
      </c>
      <c r="AI16" s="26">
        <v>1.29</v>
      </c>
      <c r="AJ16" s="26">
        <v>9.1999999999999998E-2</v>
      </c>
      <c r="AK16" s="26">
        <v>0.18</v>
      </c>
      <c r="AL16" s="26">
        <v>1</v>
      </c>
      <c r="AM16" s="26">
        <v>1</v>
      </c>
      <c r="AN16" s="26">
        <v>0.2</v>
      </c>
      <c r="AO16" s="26">
        <v>1.5</v>
      </c>
      <c r="AP16" s="26">
        <v>1</v>
      </c>
      <c r="AQ16" s="26">
        <v>1</v>
      </c>
      <c r="AR16" s="26">
        <v>1</v>
      </c>
      <c r="AS16" s="26">
        <v>1</v>
      </c>
      <c r="AT16" s="26">
        <v>1</v>
      </c>
      <c r="AU16" s="26">
        <v>100</v>
      </c>
      <c r="AV16" s="26">
        <v>1</v>
      </c>
      <c r="AW16" s="26">
        <v>1</v>
      </c>
      <c r="AX16" s="26">
        <v>1</v>
      </c>
    </row>
    <row r="17" spans="1:50" x14ac:dyDescent="0.15">
      <c r="A17" s="26" t="str">
        <f>'Форма 4'!A216</f>
        <v>12.</v>
      </c>
      <c r="B17" s="26">
        <v>1</v>
      </c>
      <c r="C17" s="26">
        <v>1</v>
      </c>
      <c r="D17" s="26">
        <v>1</v>
      </c>
      <c r="E17" s="26">
        <v>1</v>
      </c>
      <c r="F17" s="26">
        <v>1</v>
      </c>
      <c r="G17" s="26">
        <v>1</v>
      </c>
      <c r="H17" s="26">
        <v>1</v>
      </c>
      <c r="I17" s="26">
        <v>1</v>
      </c>
      <c r="J17" s="26">
        <v>1</v>
      </c>
      <c r="K17" s="26">
        <v>0</v>
      </c>
      <c r="L17" s="26">
        <v>0</v>
      </c>
      <c r="M17" s="26">
        <v>100</v>
      </c>
      <c r="N17" s="26">
        <v>0</v>
      </c>
      <c r="O17" s="26">
        <v>0</v>
      </c>
      <c r="P17" s="26">
        <v>1</v>
      </c>
      <c r="Q17" s="26">
        <v>1</v>
      </c>
      <c r="R17" s="26">
        <v>2</v>
      </c>
      <c r="S17" s="26">
        <v>0</v>
      </c>
      <c r="T17" s="26">
        <v>1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1.7</v>
      </c>
      <c r="AH17" s="26">
        <v>1.6</v>
      </c>
      <c r="AI17" s="26">
        <v>1.29</v>
      </c>
      <c r="AJ17" s="26">
        <v>9.1999999999999998E-2</v>
      </c>
      <c r="AK17" s="26">
        <v>0.18</v>
      </c>
      <c r="AL17" s="26">
        <v>1</v>
      </c>
      <c r="AM17" s="26">
        <v>1</v>
      </c>
      <c r="AN17" s="26">
        <v>0.2</v>
      </c>
      <c r="AO17" s="26">
        <v>1.5</v>
      </c>
      <c r="AP17" s="26">
        <v>1</v>
      </c>
      <c r="AQ17" s="26">
        <v>1</v>
      </c>
      <c r="AR17" s="26">
        <v>1</v>
      </c>
      <c r="AS17" s="26">
        <v>1</v>
      </c>
      <c r="AT17" s="26">
        <v>1</v>
      </c>
      <c r="AU17" s="26">
        <v>100</v>
      </c>
      <c r="AV17" s="26">
        <v>1</v>
      </c>
      <c r="AW17" s="26">
        <v>1</v>
      </c>
      <c r="AX17" s="26">
        <v>1</v>
      </c>
    </row>
    <row r="18" spans="1:50" x14ac:dyDescent="0.15">
      <c r="A18" s="26" t="str">
        <f>'Форма 4'!A234</f>
        <v>13.</v>
      </c>
      <c r="B18" s="26">
        <v>1</v>
      </c>
      <c r="C18" s="26">
        <v>1</v>
      </c>
      <c r="D18" s="26">
        <v>1</v>
      </c>
      <c r="E18" s="26">
        <v>1</v>
      </c>
      <c r="F18" s="26">
        <v>1</v>
      </c>
      <c r="G18" s="26">
        <v>1</v>
      </c>
      <c r="H18" s="26">
        <v>1</v>
      </c>
      <c r="I18" s="26">
        <v>1</v>
      </c>
      <c r="J18" s="26">
        <v>1</v>
      </c>
      <c r="K18" s="26">
        <v>0</v>
      </c>
      <c r="L18" s="26">
        <v>0</v>
      </c>
      <c r="M18" s="26">
        <v>100</v>
      </c>
      <c r="N18" s="26">
        <v>0</v>
      </c>
      <c r="O18" s="26">
        <v>0</v>
      </c>
      <c r="P18" s="26">
        <v>1</v>
      </c>
      <c r="Q18" s="26">
        <v>1</v>
      </c>
      <c r="R18" s="26">
        <v>2</v>
      </c>
      <c r="S18" s="26">
        <v>0</v>
      </c>
      <c r="T18" s="26">
        <v>1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1.7</v>
      </c>
      <c r="AH18" s="26">
        <v>1.6</v>
      </c>
      <c r="AI18" s="26">
        <v>1.29</v>
      </c>
      <c r="AJ18" s="26">
        <v>9.1999999999999998E-2</v>
      </c>
      <c r="AK18" s="26">
        <v>0.18</v>
      </c>
      <c r="AL18" s="26">
        <v>1</v>
      </c>
      <c r="AM18" s="26">
        <v>1</v>
      </c>
      <c r="AN18" s="26">
        <v>0.2</v>
      </c>
      <c r="AO18" s="26">
        <v>1.5</v>
      </c>
      <c r="AP18" s="26">
        <v>1</v>
      </c>
      <c r="AQ18" s="26">
        <v>1</v>
      </c>
      <c r="AR18" s="26">
        <v>1</v>
      </c>
      <c r="AS18" s="26">
        <v>1</v>
      </c>
      <c r="AT18" s="26">
        <v>1</v>
      </c>
      <c r="AU18" s="26">
        <v>100</v>
      </c>
      <c r="AV18" s="26">
        <v>1</v>
      </c>
      <c r="AW18" s="26">
        <v>1</v>
      </c>
      <c r="AX18" s="26">
        <v>1</v>
      </c>
    </row>
    <row r="19" spans="1:50" x14ac:dyDescent="0.15">
      <c r="A19" s="26" t="str">
        <f>'Форма 4'!A252</f>
        <v>14.</v>
      </c>
      <c r="B19" s="26">
        <v>1</v>
      </c>
      <c r="C19" s="26">
        <v>1</v>
      </c>
      <c r="D19" s="26">
        <v>1</v>
      </c>
      <c r="E19" s="26">
        <v>1</v>
      </c>
      <c r="F19" s="26">
        <v>1</v>
      </c>
      <c r="G19" s="26">
        <v>1</v>
      </c>
      <c r="H19" s="26">
        <v>1</v>
      </c>
      <c r="I19" s="26">
        <v>1</v>
      </c>
      <c r="J19" s="26">
        <v>1</v>
      </c>
      <c r="K19" s="26">
        <v>0</v>
      </c>
      <c r="L19" s="26">
        <v>0</v>
      </c>
      <c r="M19" s="26">
        <v>100</v>
      </c>
      <c r="N19" s="26">
        <v>0</v>
      </c>
      <c r="O19" s="26">
        <v>0</v>
      </c>
      <c r="P19" s="26">
        <v>1</v>
      </c>
      <c r="Q19" s="26">
        <v>1</v>
      </c>
      <c r="R19" s="26">
        <v>2</v>
      </c>
      <c r="S19" s="26">
        <v>0</v>
      </c>
      <c r="T19" s="26">
        <v>1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1.7</v>
      </c>
      <c r="AH19" s="26">
        <v>1.6</v>
      </c>
      <c r="AI19" s="26">
        <v>1.29</v>
      </c>
      <c r="AJ19" s="26">
        <v>9.1999999999999998E-2</v>
      </c>
      <c r="AK19" s="26">
        <v>0.18</v>
      </c>
      <c r="AL19" s="26">
        <v>1</v>
      </c>
      <c r="AM19" s="26">
        <v>1</v>
      </c>
      <c r="AN19" s="26">
        <v>0.2</v>
      </c>
      <c r="AO19" s="26">
        <v>1.5</v>
      </c>
      <c r="AP19" s="26">
        <v>1</v>
      </c>
      <c r="AQ19" s="26">
        <v>1</v>
      </c>
      <c r="AR19" s="26">
        <v>1</v>
      </c>
      <c r="AS19" s="26">
        <v>1</v>
      </c>
      <c r="AT19" s="26">
        <v>1</v>
      </c>
      <c r="AU19" s="26">
        <v>100</v>
      </c>
      <c r="AV19" s="26">
        <v>1</v>
      </c>
      <c r="AW19" s="26">
        <v>1</v>
      </c>
      <c r="AX19" s="26">
        <v>1</v>
      </c>
    </row>
    <row r="20" spans="1:50" x14ac:dyDescent="0.15">
      <c r="A20" s="26" t="str">
        <f>'Форма 4'!A270</f>
        <v>15.</v>
      </c>
      <c r="B20" s="26">
        <v>1</v>
      </c>
      <c r="C20" s="26">
        <v>1</v>
      </c>
      <c r="D20" s="26">
        <v>1</v>
      </c>
      <c r="E20" s="26">
        <v>1</v>
      </c>
      <c r="F20" s="26">
        <v>1</v>
      </c>
      <c r="G20" s="26">
        <v>1</v>
      </c>
      <c r="H20" s="26">
        <v>1</v>
      </c>
      <c r="I20" s="26">
        <v>1</v>
      </c>
      <c r="J20" s="26">
        <v>1</v>
      </c>
      <c r="K20" s="26">
        <v>0</v>
      </c>
      <c r="L20" s="26">
        <v>0</v>
      </c>
      <c r="M20" s="26">
        <v>100</v>
      </c>
      <c r="N20" s="26">
        <v>0</v>
      </c>
      <c r="O20" s="26">
        <v>0</v>
      </c>
      <c r="P20" s="26">
        <v>1</v>
      </c>
      <c r="Q20" s="26">
        <v>1</v>
      </c>
      <c r="R20" s="26">
        <v>2</v>
      </c>
      <c r="S20" s="26">
        <v>0</v>
      </c>
      <c r="T20" s="26">
        <v>1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1.7</v>
      </c>
      <c r="AH20" s="26">
        <v>1.6</v>
      </c>
      <c r="AI20" s="26">
        <v>1.29</v>
      </c>
      <c r="AJ20" s="26">
        <v>9.1999999999999998E-2</v>
      </c>
      <c r="AK20" s="26">
        <v>0.18</v>
      </c>
      <c r="AL20" s="26">
        <v>1</v>
      </c>
      <c r="AM20" s="26">
        <v>1</v>
      </c>
      <c r="AN20" s="26">
        <v>0.2</v>
      </c>
      <c r="AO20" s="26">
        <v>1.5</v>
      </c>
      <c r="AP20" s="26">
        <v>1</v>
      </c>
      <c r="AQ20" s="26">
        <v>1</v>
      </c>
      <c r="AR20" s="26">
        <v>1</v>
      </c>
      <c r="AS20" s="26">
        <v>1</v>
      </c>
      <c r="AT20" s="26">
        <v>1</v>
      </c>
      <c r="AU20" s="26">
        <v>100</v>
      </c>
      <c r="AV20" s="26">
        <v>1</v>
      </c>
      <c r="AW20" s="26">
        <v>1</v>
      </c>
      <c r="AX20" s="26">
        <v>1</v>
      </c>
    </row>
    <row r="22" spans="1:50" x14ac:dyDescent="0.15">
      <c r="B22" s="53" t="s">
        <v>142</v>
      </c>
      <c r="C22" s="53"/>
      <c r="D22" s="53"/>
      <c r="E22" s="53"/>
      <c r="F22" s="53"/>
      <c r="G22" s="53"/>
      <c r="H22" s="53"/>
      <c r="I22" s="53"/>
      <c r="J22" s="53"/>
    </row>
    <row r="23" spans="1:50" x14ac:dyDescent="0.15">
      <c r="B23" s="53"/>
      <c r="C23" s="53"/>
      <c r="D23" s="53"/>
      <c r="E23" s="53"/>
      <c r="F23" s="53"/>
      <c r="G23" s="53"/>
      <c r="H23" s="53"/>
      <c r="I23" s="53"/>
      <c r="J23" s="53"/>
    </row>
    <row r="24" spans="1:50" x14ac:dyDescent="0.15">
      <c r="A24" s="26" t="str">
        <f>'Форма 4'!A380</f>
        <v>16.</v>
      </c>
      <c r="B24" s="26">
        <v>1</v>
      </c>
      <c r="C24" s="26">
        <v>1</v>
      </c>
      <c r="D24" s="26">
        <v>1</v>
      </c>
      <c r="E24" s="26">
        <v>1</v>
      </c>
      <c r="F24" s="26">
        <v>1</v>
      </c>
      <c r="G24" s="26">
        <v>1</v>
      </c>
      <c r="H24" s="26">
        <v>1</v>
      </c>
      <c r="I24" s="26">
        <v>1</v>
      </c>
      <c r="J24" s="26">
        <v>1</v>
      </c>
      <c r="K24" s="26">
        <v>0</v>
      </c>
      <c r="L24" s="26">
        <v>0</v>
      </c>
      <c r="M24" s="26">
        <v>100</v>
      </c>
      <c r="N24" s="26">
        <v>0</v>
      </c>
      <c r="O24" s="26">
        <v>0</v>
      </c>
      <c r="P24" s="26">
        <v>1</v>
      </c>
      <c r="Q24" s="26">
        <v>1</v>
      </c>
      <c r="R24" s="26">
        <v>0</v>
      </c>
      <c r="S24" s="26">
        <v>0</v>
      </c>
      <c r="T24" s="26">
        <v>1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1.7</v>
      </c>
      <c r="AH24" s="26">
        <v>1.6</v>
      </c>
      <c r="AI24" s="26">
        <v>1.29</v>
      </c>
      <c r="AJ24" s="26">
        <v>9.1999999999999998E-2</v>
      </c>
      <c r="AK24" s="26">
        <v>0.18</v>
      </c>
      <c r="AL24" s="26">
        <v>1</v>
      </c>
      <c r="AM24" s="26">
        <v>1</v>
      </c>
      <c r="AN24" s="26">
        <v>0.2</v>
      </c>
      <c r="AO24" s="26">
        <v>1.5</v>
      </c>
      <c r="AP24" s="26">
        <v>1</v>
      </c>
      <c r="AQ24" s="26">
        <v>1</v>
      </c>
      <c r="AR24" s="26">
        <v>1</v>
      </c>
      <c r="AS24" s="26">
        <v>1</v>
      </c>
      <c r="AT24" s="26">
        <v>1</v>
      </c>
      <c r="AU24" s="26">
        <v>100</v>
      </c>
      <c r="AV24" s="26">
        <v>1</v>
      </c>
      <c r="AW24" s="26">
        <v>1</v>
      </c>
      <c r="AX24" s="26">
        <v>1</v>
      </c>
    </row>
    <row r="25" spans="1:50" x14ac:dyDescent="0.15">
      <c r="A25" s="26" t="str">
        <f>'Форма 4'!A398</f>
        <v>17.</v>
      </c>
      <c r="B25" s="26">
        <v>1</v>
      </c>
      <c r="C25" s="26">
        <v>1</v>
      </c>
      <c r="D25" s="26">
        <v>1</v>
      </c>
      <c r="E25" s="26">
        <v>1</v>
      </c>
      <c r="F25" s="26">
        <v>1</v>
      </c>
      <c r="G25" s="26">
        <v>1</v>
      </c>
      <c r="H25" s="26">
        <v>1</v>
      </c>
      <c r="I25" s="26">
        <v>1</v>
      </c>
      <c r="J25" s="26">
        <v>1</v>
      </c>
      <c r="K25" s="26">
        <v>0</v>
      </c>
      <c r="L25" s="26">
        <v>0</v>
      </c>
      <c r="M25" s="26">
        <v>100</v>
      </c>
      <c r="N25" s="26">
        <v>0</v>
      </c>
      <c r="O25" s="26">
        <v>0</v>
      </c>
      <c r="P25" s="26">
        <v>1</v>
      </c>
      <c r="Q25" s="26">
        <v>1</v>
      </c>
      <c r="R25" s="26">
        <v>0</v>
      </c>
      <c r="S25" s="26">
        <v>0</v>
      </c>
      <c r="T25" s="26">
        <v>1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1.7</v>
      </c>
      <c r="AH25" s="26">
        <v>1.6</v>
      </c>
      <c r="AI25" s="26">
        <v>1.29</v>
      </c>
      <c r="AJ25" s="26">
        <v>9.1999999999999998E-2</v>
      </c>
      <c r="AK25" s="26">
        <v>0.18</v>
      </c>
      <c r="AL25" s="26">
        <v>1</v>
      </c>
      <c r="AM25" s="26">
        <v>1</v>
      </c>
      <c r="AN25" s="26">
        <v>0.2</v>
      </c>
      <c r="AO25" s="26">
        <v>1.5</v>
      </c>
      <c r="AP25" s="26">
        <v>1</v>
      </c>
      <c r="AQ25" s="26">
        <v>1</v>
      </c>
      <c r="AR25" s="26">
        <v>1</v>
      </c>
      <c r="AS25" s="26">
        <v>1</v>
      </c>
      <c r="AT25" s="26">
        <v>1</v>
      </c>
      <c r="AU25" s="26">
        <v>100</v>
      </c>
      <c r="AV25" s="26">
        <v>1</v>
      </c>
      <c r="AW25" s="26">
        <v>1</v>
      </c>
      <c r="AX25" s="26">
        <v>1</v>
      </c>
    </row>
    <row r="26" spans="1:50" x14ac:dyDescent="0.15">
      <c r="A26" s="26" t="str">
        <f>'Форма 4'!A416</f>
        <v>18.</v>
      </c>
      <c r="B26" s="26">
        <v>1</v>
      </c>
      <c r="C26" s="26">
        <v>1</v>
      </c>
      <c r="D26" s="26">
        <v>1</v>
      </c>
      <c r="E26" s="26">
        <v>1</v>
      </c>
      <c r="F26" s="26">
        <v>1</v>
      </c>
      <c r="G26" s="26">
        <v>1</v>
      </c>
      <c r="H26" s="26">
        <v>1</v>
      </c>
      <c r="I26" s="26">
        <v>1</v>
      </c>
      <c r="J26" s="26">
        <v>1</v>
      </c>
      <c r="K26" s="26">
        <v>0</v>
      </c>
      <c r="L26" s="26">
        <v>0</v>
      </c>
      <c r="M26" s="26">
        <v>100</v>
      </c>
      <c r="N26" s="26">
        <v>0</v>
      </c>
      <c r="O26" s="26">
        <v>0</v>
      </c>
      <c r="P26" s="26">
        <v>1</v>
      </c>
      <c r="Q26" s="26">
        <v>1</v>
      </c>
      <c r="R26" s="26">
        <v>0</v>
      </c>
      <c r="S26" s="26">
        <v>0</v>
      </c>
      <c r="T26" s="26">
        <v>1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1.7</v>
      </c>
      <c r="AH26" s="26">
        <v>1.6</v>
      </c>
      <c r="AI26" s="26">
        <v>1.29</v>
      </c>
      <c r="AJ26" s="26">
        <v>9.1999999999999998E-2</v>
      </c>
      <c r="AK26" s="26">
        <v>0.18</v>
      </c>
      <c r="AL26" s="26">
        <v>1</v>
      </c>
      <c r="AM26" s="26">
        <v>1</v>
      </c>
      <c r="AN26" s="26">
        <v>0.2</v>
      </c>
      <c r="AO26" s="26">
        <v>1.5</v>
      </c>
      <c r="AP26" s="26">
        <v>1</v>
      </c>
      <c r="AQ26" s="26">
        <v>1</v>
      </c>
      <c r="AR26" s="26">
        <v>1</v>
      </c>
      <c r="AS26" s="26">
        <v>1</v>
      </c>
      <c r="AT26" s="26">
        <v>1</v>
      </c>
      <c r="AU26" s="26">
        <v>100</v>
      </c>
      <c r="AV26" s="26">
        <v>1</v>
      </c>
      <c r="AW26" s="26">
        <v>1</v>
      </c>
      <c r="AX26" s="26">
        <v>1</v>
      </c>
    </row>
    <row r="27" spans="1:50" x14ac:dyDescent="0.15">
      <c r="A27" s="26" t="str">
        <f>'Форма 4'!A434</f>
        <v>19.</v>
      </c>
      <c r="B27" s="26">
        <v>1</v>
      </c>
      <c r="C27" s="26">
        <v>1</v>
      </c>
      <c r="D27" s="26">
        <v>1</v>
      </c>
      <c r="E27" s="26">
        <v>1</v>
      </c>
      <c r="F27" s="26">
        <v>1</v>
      </c>
      <c r="G27" s="26">
        <v>1</v>
      </c>
      <c r="H27" s="26">
        <v>1</v>
      </c>
      <c r="I27" s="26">
        <v>1</v>
      </c>
      <c r="J27" s="26">
        <v>1</v>
      </c>
      <c r="K27" s="26">
        <v>0</v>
      </c>
      <c r="L27" s="26">
        <v>0</v>
      </c>
      <c r="M27" s="26">
        <v>100</v>
      </c>
      <c r="N27" s="26">
        <v>0</v>
      </c>
      <c r="O27" s="26">
        <v>0</v>
      </c>
      <c r="P27" s="26">
        <v>1</v>
      </c>
      <c r="Q27" s="26">
        <v>1</v>
      </c>
      <c r="R27" s="26">
        <v>0</v>
      </c>
      <c r="S27" s="26">
        <v>0</v>
      </c>
      <c r="T27" s="26">
        <v>1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1.7</v>
      </c>
      <c r="AH27" s="26">
        <v>1.6</v>
      </c>
      <c r="AI27" s="26">
        <v>1.29</v>
      </c>
      <c r="AJ27" s="26">
        <v>9.1999999999999998E-2</v>
      </c>
      <c r="AK27" s="26">
        <v>0.18</v>
      </c>
      <c r="AL27" s="26">
        <v>1</v>
      </c>
      <c r="AM27" s="26">
        <v>1</v>
      </c>
      <c r="AN27" s="26">
        <v>0.2</v>
      </c>
      <c r="AO27" s="26">
        <v>1.5</v>
      </c>
      <c r="AP27" s="26">
        <v>1</v>
      </c>
      <c r="AQ27" s="26">
        <v>1</v>
      </c>
      <c r="AR27" s="26">
        <v>1</v>
      </c>
      <c r="AS27" s="26">
        <v>1</v>
      </c>
      <c r="AT27" s="26">
        <v>1</v>
      </c>
      <c r="AU27" s="26">
        <v>100</v>
      </c>
      <c r="AV27" s="26">
        <v>1</v>
      </c>
      <c r="AW27" s="26">
        <v>1</v>
      </c>
      <c r="AX27" s="26">
        <v>1</v>
      </c>
    </row>
    <row r="28" spans="1:50" x14ac:dyDescent="0.15">
      <c r="A28" s="26" t="str">
        <f>'Форма 4'!A452</f>
        <v>20.</v>
      </c>
      <c r="B28" s="26">
        <v>1</v>
      </c>
      <c r="C28" s="26">
        <v>1</v>
      </c>
      <c r="D28" s="26">
        <v>1</v>
      </c>
      <c r="E28" s="26">
        <v>1</v>
      </c>
      <c r="F28" s="26">
        <v>1</v>
      </c>
      <c r="G28" s="26">
        <v>1</v>
      </c>
      <c r="H28" s="26">
        <v>1</v>
      </c>
      <c r="I28" s="26">
        <v>1</v>
      </c>
      <c r="J28" s="26">
        <v>1</v>
      </c>
      <c r="K28" s="26">
        <v>0</v>
      </c>
      <c r="L28" s="26">
        <v>0</v>
      </c>
      <c r="M28" s="26">
        <v>100</v>
      </c>
      <c r="N28" s="26">
        <v>0</v>
      </c>
      <c r="O28" s="26">
        <v>0</v>
      </c>
      <c r="P28" s="26">
        <v>1</v>
      </c>
      <c r="Q28" s="26">
        <v>1</v>
      </c>
      <c r="R28" s="26">
        <v>0</v>
      </c>
      <c r="S28" s="26">
        <v>0</v>
      </c>
      <c r="T28" s="26">
        <v>1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1.7</v>
      </c>
      <c r="AH28" s="26">
        <v>1.6</v>
      </c>
      <c r="AI28" s="26">
        <v>1.29</v>
      </c>
      <c r="AJ28" s="26">
        <v>9.1999999999999998E-2</v>
      </c>
      <c r="AK28" s="26">
        <v>0.18</v>
      </c>
      <c r="AL28" s="26">
        <v>1</v>
      </c>
      <c r="AM28" s="26">
        <v>1</v>
      </c>
      <c r="AN28" s="26">
        <v>0.2</v>
      </c>
      <c r="AO28" s="26">
        <v>1.5</v>
      </c>
      <c r="AP28" s="26">
        <v>1</v>
      </c>
      <c r="AQ28" s="26">
        <v>1</v>
      </c>
      <c r="AR28" s="26">
        <v>1</v>
      </c>
      <c r="AS28" s="26">
        <v>1</v>
      </c>
      <c r="AT28" s="26">
        <v>1</v>
      </c>
      <c r="AU28" s="26">
        <v>100</v>
      </c>
      <c r="AV28" s="26">
        <v>1</v>
      </c>
      <c r="AW28" s="26">
        <v>1</v>
      </c>
      <c r="AX28" s="26">
        <v>1</v>
      </c>
    </row>
    <row r="30" spans="1:50" x14ac:dyDescent="0.15">
      <c r="B30" s="53" t="s">
        <v>158</v>
      </c>
      <c r="C30" s="53"/>
      <c r="D30" s="53"/>
      <c r="E30" s="53"/>
      <c r="F30" s="53"/>
      <c r="G30" s="53"/>
      <c r="H30" s="53"/>
      <c r="I30" s="53"/>
      <c r="J30" s="53"/>
    </row>
    <row r="31" spans="1:50" x14ac:dyDescent="0.15">
      <c r="B31" s="53"/>
      <c r="C31" s="53"/>
      <c r="D31" s="53"/>
      <c r="E31" s="53"/>
      <c r="F31" s="53"/>
      <c r="G31" s="53"/>
      <c r="H31" s="53"/>
      <c r="I31" s="53"/>
      <c r="J31" s="53"/>
    </row>
    <row r="32" spans="1:50" x14ac:dyDescent="0.15">
      <c r="A32" s="26" t="str">
        <f>'Форма 4'!A560</f>
        <v>21.</v>
      </c>
      <c r="B32" s="26">
        <v>1</v>
      </c>
      <c r="C32" s="26">
        <v>1</v>
      </c>
      <c r="D32" s="26">
        <v>1</v>
      </c>
      <c r="E32" s="26">
        <v>1</v>
      </c>
      <c r="F32" s="26">
        <v>1</v>
      </c>
      <c r="G32" s="26">
        <v>1</v>
      </c>
      <c r="H32" s="26">
        <v>1</v>
      </c>
      <c r="I32" s="26">
        <v>1</v>
      </c>
      <c r="J32" s="26">
        <v>1</v>
      </c>
      <c r="K32" s="26">
        <v>0</v>
      </c>
      <c r="L32" s="26">
        <v>0</v>
      </c>
      <c r="M32" s="26">
        <v>100</v>
      </c>
      <c r="N32" s="26">
        <v>0</v>
      </c>
      <c r="O32" s="26">
        <v>0</v>
      </c>
      <c r="P32" s="26">
        <v>1</v>
      </c>
      <c r="Q32" s="26">
        <v>1</v>
      </c>
      <c r="R32" s="26">
        <v>0</v>
      </c>
      <c r="S32" s="26">
        <v>0</v>
      </c>
      <c r="T32" s="26">
        <v>1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1.7</v>
      </c>
      <c r="AH32" s="26">
        <v>1.6</v>
      </c>
      <c r="AI32" s="26">
        <v>1.29</v>
      </c>
      <c r="AJ32" s="26">
        <v>9.1999999999999998E-2</v>
      </c>
      <c r="AK32" s="26">
        <v>0.18</v>
      </c>
      <c r="AL32" s="26">
        <v>1</v>
      </c>
      <c r="AM32" s="26">
        <v>1</v>
      </c>
      <c r="AN32" s="26">
        <v>0.2</v>
      </c>
      <c r="AO32" s="26">
        <v>1.5</v>
      </c>
      <c r="AP32" s="26">
        <v>1</v>
      </c>
      <c r="AQ32" s="26">
        <v>1</v>
      </c>
      <c r="AR32" s="26">
        <v>1</v>
      </c>
      <c r="AS32" s="26">
        <v>1</v>
      </c>
      <c r="AT32" s="26">
        <v>1</v>
      </c>
      <c r="AU32" s="26">
        <v>100</v>
      </c>
      <c r="AV32" s="26">
        <v>1</v>
      </c>
      <c r="AW32" s="26">
        <v>1</v>
      </c>
      <c r="AX32" s="26">
        <v>1</v>
      </c>
    </row>
    <row r="33" spans="1:50" x14ac:dyDescent="0.15">
      <c r="A33" s="26" t="str">
        <f>'Форма 4'!A572</f>
        <v>22.</v>
      </c>
      <c r="B33" s="26">
        <v>1</v>
      </c>
      <c r="C33" s="26">
        <v>1</v>
      </c>
      <c r="D33" s="26">
        <v>1</v>
      </c>
      <c r="E33" s="26">
        <v>1</v>
      </c>
      <c r="F33" s="26">
        <v>1</v>
      </c>
      <c r="G33" s="26">
        <v>1</v>
      </c>
      <c r="H33" s="26">
        <v>1</v>
      </c>
      <c r="I33" s="26">
        <v>1</v>
      </c>
      <c r="J33" s="26">
        <v>1</v>
      </c>
      <c r="K33" s="26">
        <v>0</v>
      </c>
      <c r="L33" s="26">
        <v>0</v>
      </c>
      <c r="M33" s="26">
        <v>100</v>
      </c>
      <c r="N33" s="26">
        <v>0</v>
      </c>
      <c r="O33" s="26">
        <v>0</v>
      </c>
      <c r="P33" s="26">
        <v>1</v>
      </c>
      <c r="Q33" s="26">
        <v>1</v>
      </c>
      <c r="R33" s="26">
        <v>0</v>
      </c>
      <c r="S33" s="26">
        <v>0</v>
      </c>
      <c r="T33" s="26">
        <v>1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1.7</v>
      </c>
      <c r="AH33" s="26">
        <v>1.6</v>
      </c>
      <c r="AI33" s="26">
        <v>1.29</v>
      </c>
      <c r="AJ33" s="26">
        <v>9.1999999999999998E-2</v>
      </c>
      <c r="AK33" s="26">
        <v>0.18</v>
      </c>
      <c r="AL33" s="26">
        <v>1</v>
      </c>
      <c r="AM33" s="26">
        <v>1</v>
      </c>
      <c r="AN33" s="26">
        <v>0.2</v>
      </c>
      <c r="AO33" s="26">
        <v>1.5</v>
      </c>
      <c r="AP33" s="26">
        <v>1</v>
      </c>
      <c r="AQ33" s="26">
        <v>1</v>
      </c>
      <c r="AR33" s="26">
        <v>1</v>
      </c>
      <c r="AS33" s="26">
        <v>1</v>
      </c>
      <c r="AT33" s="26">
        <v>1</v>
      </c>
      <c r="AU33" s="26">
        <v>100</v>
      </c>
      <c r="AV33" s="26">
        <v>1</v>
      </c>
      <c r="AW33" s="26">
        <v>1</v>
      </c>
      <c r="AX33" s="26">
        <v>1</v>
      </c>
    </row>
    <row r="35" spans="1:50" x14ac:dyDescent="0.15">
      <c r="B35" s="53" t="s">
        <v>165</v>
      </c>
      <c r="C35" s="53"/>
      <c r="D35" s="53"/>
      <c r="E35" s="53"/>
      <c r="F35" s="53"/>
      <c r="G35" s="53"/>
      <c r="H35" s="53"/>
      <c r="I35" s="53"/>
      <c r="J35" s="53"/>
    </row>
    <row r="36" spans="1:50" x14ac:dyDescent="0.15">
      <c r="B36" s="53"/>
      <c r="C36" s="53"/>
      <c r="D36" s="53"/>
      <c r="E36" s="53"/>
      <c r="F36" s="53"/>
      <c r="G36" s="53"/>
      <c r="H36" s="53"/>
      <c r="I36" s="53"/>
      <c r="J36" s="53"/>
    </row>
    <row r="37" spans="1:50" x14ac:dyDescent="0.15">
      <c r="A37" s="26" t="str">
        <f>'Форма 4'!A675</f>
        <v>24.</v>
      </c>
      <c r="B37" s="26">
        <v>1</v>
      </c>
      <c r="C37" s="26">
        <v>1</v>
      </c>
      <c r="D37" s="26">
        <v>1</v>
      </c>
      <c r="E37" s="26">
        <v>1</v>
      </c>
      <c r="F37" s="26">
        <v>1</v>
      </c>
      <c r="G37" s="26">
        <v>1</v>
      </c>
      <c r="H37" s="26">
        <v>1</v>
      </c>
      <c r="I37" s="26">
        <v>1</v>
      </c>
      <c r="J37" s="26">
        <v>1</v>
      </c>
      <c r="K37" s="26">
        <v>0</v>
      </c>
      <c r="L37" s="26">
        <v>0</v>
      </c>
      <c r="M37" s="26">
        <v>100</v>
      </c>
      <c r="N37" s="26">
        <v>0</v>
      </c>
      <c r="O37" s="26">
        <v>0</v>
      </c>
      <c r="P37" s="26">
        <v>1</v>
      </c>
      <c r="Q37" s="26">
        <v>1</v>
      </c>
      <c r="R37" s="26">
        <v>0</v>
      </c>
      <c r="S37" s="26">
        <v>0</v>
      </c>
      <c r="T37" s="26">
        <v>1</v>
      </c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1.7</v>
      </c>
      <c r="AH37" s="26">
        <v>1.6</v>
      </c>
      <c r="AI37" s="26">
        <v>1.29</v>
      </c>
      <c r="AJ37" s="26">
        <v>9.1999999999999998E-2</v>
      </c>
      <c r="AK37" s="26">
        <v>0.18</v>
      </c>
      <c r="AL37" s="26">
        <v>1</v>
      </c>
      <c r="AM37" s="26">
        <v>1</v>
      </c>
      <c r="AN37" s="26">
        <v>0.2</v>
      </c>
      <c r="AO37" s="26">
        <v>1.5</v>
      </c>
      <c r="AP37" s="26">
        <v>1</v>
      </c>
      <c r="AQ37" s="26">
        <v>1</v>
      </c>
      <c r="AR37" s="26">
        <v>1</v>
      </c>
      <c r="AS37" s="26">
        <v>1</v>
      </c>
      <c r="AT37" s="26">
        <v>1</v>
      </c>
      <c r="AU37" s="26">
        <v>100</v>
      </c>
      <c r="AV37" s="26">
        <v>1</v>
      </c>
      <c r="AW37" s="26">
        <v>1</v>
      </c>
      <c r="AX37" s="26">
        <v>1</v>
      </c>
    </row>
    <row r="38" spans="1:50" x14ac:dyDescent="0.15">
      <c r="A38" s="26" t="str">
        <f>'Форма 4'!A687</f>
        <v>25.</v>
      </c>
      <c r="B38" s="26">
        <v>1</v>
      </c>
      <c r="C38" s="26">
        <v>1</v>
      </c>
      <c r="D38" s="26">
        <v>1</v>
      </c>
      <c r="E38" s="26">
        <v>1</v>
      </c>
      <c r="F38" s="26">
        <v>1</v>
      </c>
      <c r="G38" s="26">
        <v>1</v>
      </c>
      <c r="H38" s="26">
        <v>1</v>
      </c>
      <c r="I38" s="26">
        <v>1</v>
      </c>
      <c r="J38" s="26">
        <v>1</v>
      </c>
      <c r="K38" s="26">
        <v>0</v>
      </c>
      <c r="L38" s="26">
        <v>0</v>
      </c>
      <c r="M38" s="26">
        <v>100</v>
      </c>
      <c r="N38" s="26">
        <v>0</v>
      </c>
      <c r="O38" s="26">
        <v>0</v>
      </c>
      <c r="P38" s="26">
        <v>1</v>
      </c>
      <c r="Q38" s="26">
        <v>1</v>
      </c>
      <c r="R38" s="26">
        <v>0</v>
      </c>
      <c r="S38" s="26">
        <v>0</v>
      </c>
      <c r="T38" s="26">
        <v>1</v>
      </c>
      <c r="U38" s="26">
        <v>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1.7</v>
      </c>
      <c r="AH38" s="26">
        <v>1.6</v>
      </c>
      <c r="AI38" s="26">
        <v>1.29</v>
      </c>
      <c r="AJ38" s="26">
        <v>9.1999999999999998E-2</v>
      </c>
      <c r="AK38" s="26">
        <v>0.18</v>
      </c>
      <c r="AL38" s="26">
        <v>1</v>
      </c>
      <c r="AM38" s="26">
        <v>1</v>
      </c>
      <c r="AN38" s="26">
        <v>0.2</v>
      </c>
      <c r="AO38" s="26">
        <v>1.5</v>
      </c>
      <c r="AP38" s="26">
        <v>1</v>
      </c>
      <c r="AQ38" s="26">
        <v>1</v>
      </c>
      <c r="AR38" s="26">
        <v>1</v>
      </c>
      <c r="AS38" s="26">
        <v>1</v>
      </c>
      <c r="AT38" s="26">
        <v>1</v>
      </c>
      <c r="AU38" s="26">
        <v>100</v>
      </c>
      <c r="AV38" s="26">
        <v>1</v>
      </c>
      <c r="AW38" s="26">
        <v>1</v>
      </c>
      <c r="AX38" s="26">
        <v>1</v>
      </c>
    </row>
    <row r="39" spans="1:50" x14ac:dyDescent="0.15">
      <c r="A39" s="26" t="str">
        <f>'Форма 4'!A699</f>
        <v>26.</v>
      </c>
      <c r="B39" s="26">
        <v>1</v>
      </c>
      <c r="C39" s="26">
        <v>1</v>
      </c>
      <c r="D39" s="26">
        <v>1</v>
      </c>
      <c r="E39" s="26">
        <v>1</v>
      </c>
      <c r="F39" s="26">
        <v>1</v>
      </c>
      <c r="G39" s="26">
        <v>1</v>
      </c>
      <c r="H39" s="26">
        <v>1</v>
      </c>
      <c r="I39" s="26">
        <v>1</v>
      </c>
      <c r="J39" s="26">
        <v>1</v>
      </c>
      <c r="K39" s="26">
        <v>0</v>
      </c>
      <c r="L39" s="26">
        <v>0</v>
      </c>
      <c r="M39" s="26">
        <v>100</v>
      </c>
      <c r="N39" s="26">
        <v>0</v>
      </c>
      <c r="O39" s="26">
        <v>0</v>
      </c>
      <c r="P39" s="26">
        <v>1</v>
      </c>
      <c r="Q39" s="26">
        <v>1</v>
      </c>
      <c r="R39" s="26">
        <v>0</v>
      </c>
      <c r="S39" s="26">
        <v>0</v>
      </c>
      <c r="T39" s="26">
        <v>1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1.7</v>
      </c>
      <c r="AH39" s="26">
        <v>1.6</v>
      </c>
      <c r="AI39" s="26">
        <v>1.29</v>
      </c>
      <c r="AJ39" s="26">
        <v>9.1999999999999998E-2</v>
      </c>
      <c r="AK39" s="26">
        <v>0.18</v>
      </c>
      <c r="AL39" s="26">
        <v>1</v>
      </c>
      <c r="AM39" s="26">
        <v>1</v>
      </c>
      <c r="AN39" s="26">
        <v>0.2</v>
      </c>
      <c r="AO39" s="26">
        <v>1.5</v>
      </c>
      <c r="AP39" s="26">
        <v>1</v>
      </c>
      <c r="AQ39" s="26">
        <v>1</v>
      </c>
      <c r="AR39" s="26">
        <v>1</v>
      </c>
      <c r="AS39" s="26">
        <v>1</v>
      </c>
      <c r="AT39" s="26">
        <v>1</v>
      </c>
      <c r="AU39" s="26">
        <v>100</v>
      </c>
      <c r="AV39" s="26">
        <v>1</v>
      </c>
      <c r="AW39" s="26">
        <v>1</v>
      </c>
      <c r="AX39" s="26">
        <v>1</v>
      </c>
    </row>
    <row r="40" spans="1:50" x14ac:dyDescent="0.15">
      <c r="A40" s="26" t="str">
        <f>'Форма 4'!A711</f>
        <v>27.</v>
      </c>
      <c r="B40" s="26">
        <v>1</v>
      </c>
      <c r="C40" s="26">
        <v>1</v>
      </c>
      <c r="D40" s="26">
        <v>1</v>
      </c>
      <c r="E40" s="26">
        <v>1</v>
      </c>
      <c r="F40" s="26">
        <v>1</v>
      </c>
      <c r="G40" s="26">
        <v>1</v>
      </c>
      <c r="H40" s="26">
        <v>1</v>
      </c>
      <c r="I40" s="26">
        <v>1</v>
      </c>
      <c r="J40" s="26">
        <v>1</v>
      </c>
      <c r="K40" s="26">
        <v>0</v>
      </c>
      <c r="L40" s="26">
        <v>0</v>
      </c>
      <c r="M40" s="26">
        <v>100</v>
      </c>
      <c r="N40" s="26">
        <v>0</v>
      </c>
      <c r="O40" s="26">
        <v>0</v>
      </c>
      <c r="P40" s="26">
        <v>1</v>
      </c>
      <c r="Q40" s="26">
        <v>1</v>
      </c>
      <c r="R40" s="26">
        <v>0</v>
      </c>
      <c r="S40" s="26">
        <v>0</v>
      </c>
      <c r="T40" s="26">
        <v>1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1.7</v>
      </c>
      <c r="AH40" s="26">
        <v>1.6</v>
      </c>
      <c r="AI40" s="26">
        <v>1.29</v>
      </c>
      <c r="AJ40" s="26">
        <v>9.1999999999999998E-2</v>
      </c>
      <c r="AK40" s="26">
        <v>0.18</v>
      </c>
      <c r="AL40" s="26">
        <v>1</v>
      </c>
      <c r="AM40" s="26">
        <v>1</v>
      </c>
      <c r="AN40" s="26">
        <v>0.2</v>
      </c>
      <c r="AO40" s="26">
        <v>1.5</v>
      </c>
      <c r="AP40" s="26">
        <v>1</v>
      </c>
      <c r="AQ40" s="26">
        <v>1</v>
      </c>
      <c r="AR40" s="26">
        <v>1</v>
      </c>
      <c r="AS40" s="26">
        <v>1</v>
      </c>
      <c r="AT40" s="26">
        <v>1</v>
      </c>
      <c r="AU40" s="26">
        <v>100</v>
      </c>
      <c r="AV40" s="26">
        <v>1</v>
      </c>
      <c r="AW40" s="26">
        <v>1</v>
      </c>
      <c r="AX40" s="26">
        <v>1</v>
      </c>
    </row>
    <row r="41" spans="1:50" x14ac:dyDescent="0.15">
      <c r="A41" s="26" t="str">
        <f>'Форма 4'!A723</f>
        <v>28.</v>
      </c>
      <c r="B41" s="26">
        <v>1</v>
      </c>
      <c r="C41" s="26">
        <v>1</v>
      </c>
      <c r="D41" s="26">
        <v>1</v>
      </c>
      <c r="E41" s="26">
        <v>1</v>
      </c>
      <c r="F41" s="26">
        <v>1</v>
      </c>
      <c r="G41" s="26">
        <v>1</v>
      </c>
      <c r="H41" s="26">
        <v>1</v>
      </c>
      <c r="I41" s="26">
        <v>1</v>
      </c>
      <c r="J41" s="26">
        <v>1</v>
      </c>
      <c r="K41" s="26">
        <v>0</v>
      </c>
      <c r="L41" s="26">
        <v>0</v>
      </c>
      <c r="M41" s="26">
        <v>100</v>
      </c>
      <c r="N41" s="26">
        <v>0</v>
      </c>
      <c r="O41" s="26">
        <v>0</v>
      </c>
      <c r="P41" s="26">
        <v>1</v>
      </c>
      <c r="Q41" s="26">
        <v>1</v>
      </c>
      <c r="R41" s="26">
        <v>0</v>
      </c>
      <c r="S41" s="26">
        <v>0</v>
      </c>
      <c r="T41" s="26">
        <v>1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1.7</v>
      </c>
      <c r="AH41" s="26">
        <v>1.6</v>
      </c>
      <c r="AI41" s="26">
        <v>1.29</v>
      </c>
      <c r="AJ41" s="26">
        <v>9.1999999999999998E-2</v>
      </c>
      <c r="AK41" s="26">
        <v>0.18</v>
      </c>
      <c r="AL41" s="26">
        <v>1</v>
      </c>
      <c r="AM41" s="26">
        <v>1</v>
      </c>
      <c r="AN41" s="26">
        <v>0.2</v>
      </c>
      <c r="AO41" s="26">
        <v>1.5</v>
      </c>
      <c r="AP41" s="26">
        <v>1</v>
      </c>
      <c r="AQ41" s="26">
        <v>1</v>
      </c>
      <c r="AR41" s="26">
        <v>1</v>
      </c>
      <c r="AS41" s="26">
        <v>1</v>
      </c>
      <c r="AT41" s="26">
        <v>1</v>
      </c>
      <c r="AU41" s="26">
        <v>100</v>
      </c>
      <c r="AV41" s="26">
        <v>1</v>
      </c>
      <c r="AW41" s="26">
        <v>1</v>
      </c>
      <c r="AX41" s="26">
        <v>1</v>
      </c>
    </row>
    <row r="42" spans="1:50" x14ac:dyDescent="0.15">
      <c r="A42" s="26" t="str">
        <f>'Форма 4'!A735</f>
        <v>29.</v>
      </c>
      <c r="B42" s="26">
        <v>1</v>
      </c>
      <c r="C42" s="26">
        <v>1</v>
      </c>
      <c r="D42" s="26">
        <v>1</v>
      </c>
      <c r="E42" s="26">
        <v>1</v>
      </c>
      <c r="F42" s="26">
        <v>1</v>
      </c>
      <c r="G42" s="26">
        <v>1</v>
      </c>
      <c r="H42" s="26">
        <v>1</v>
      </c>
      <c r="I42" s="26">
        <v>1</v>
      </c>
      <c r="J42" s="26">
        <v>1</v>
      </c>
      <c r="K42" s="26">
        <v>0</v>
      </c>
      <c r="L42" s="26">
        <v>0</v>
      </c>
      <c r="M42" s="26">
        <v>100</v>
      </c>
      <c r="N42" s="26">
        <v>0</v>
      </c>
      <c r="O42" s="26">
        <v>0</v>
      </c>
      <c r="P42" s="26">
        <v>1</v>
      </c>
      <c r="Q42" s="26">
        <v>1</v>
      </c>
      <c r="R42" s="26">
        <v>0</v>
      </c>
      <c r="S42" s="26">
        <v>0</v>
      </c>
      <c r="T42" s="26">
        <v>1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1.7</v>
      </c>
      <c r="AH42" s="26">
        <v>1.6</v>
      </c>
      <c r="AI42" s="26">
        <v>1.29</v>
      </c>
      <c r="AJ42" s="26">
        <v>9.1999999999999998E-2</v>
      </c>
      <c r="AK42" s="26">
        <v>0.18</v>
      </c>
      <c r="AL42" s="26">
        <v>1</v>
      </c>
      <c r="AM42" s="26">
        <v>1</v>
      </c>
      <c r="AN42" s="26">
        <v>0.2</v>
      </c>
      <c r="AO42" s="26">
        <v>1.5</v>
      </c>
      <c r="AP42" s="26">
        <v>1</v>
      </c>
      <c r="AQ42" s="26">
        <v>1</v>
      </c>
      <c r="AR42" s="26">
        <v>1</v>
      </c>
      <c r="AS42" s="26">
        <v>1</v>
      </c>
      <c r="AT42" s="26">
        <v>1</v>
      </c>
      <c r="AU42" s="26">
        <v>100</v>
      </c>
      <c r="AV42" s="26">
        <v>1</v>
      </c>
      <c r="AW42" s="26">
        <v>1</v>
      </c>
      <c r="AX42" s="26">
        <v>1</v>
      </c>
    </row>
    <row r="43" spans="1:50" x14ac:dyDescent="0.15">
      <c r="A43" s="26" t="str">
        <f>'Форма 4'!A747</f>
        <v>30.</v>
      </c>
      <c r="B43" s="26">
        <v>1</v>
      </c>
      <c r="C43" s="26">
        <v>1</v>
      </c>
      <c r="D43" s="26">
        <v>1</v>
      </c>
      <c r="E43" s="26">
        <v>1</v>
      </c>
      <c r="F43" s="26">
        <v>1</v>
      </c>
      <c r="G43" s="26">
        <v>1</v>
      </c>
      <c r="H43" s="26">
        <v>1</v>
      </c>
      <c r="I43" s="26">
        <v>1</v>
      </c>
      <c r="J43" s="26">
        <v>1</v>
      </c>
      <c r="K43" s="26">
        <v>0</v>
      </c>
      <c r="L43" s="26">
        <v>0</v>
      </c>
      <c r="M43" s="26">
        <v>100</v>
      </c>
      <c r="N43" s="26">
        <v>0</v>
      </c>
      <c r="O43" s="26">
        <v>0</v>
      </c>
      <c r="P43" s="26">
        <v>1</v>
      </c>
      <c r="Q43" s="26">
        <v>1</v>
      </c>
      <c r="R43" s="26">
        <v>0</v>
      </c>
      <c r="S43" s="26">
        <v>0</v>
      </c>
      <c r="T43" s="26">
        <v>1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1.7</v>
      </c>
      <c r="AH43" s="26">
        <v>1.6</v>
      </c>
      <c r="AI43" s="26">
        <v>1.29</v>
      </c>
      <c r="AJ43" s="26">
        <v>9.1999999999999998E-2</v>
      </c>
      <c r="AK43" s="26">
        <v>0.18</v>
      </c>
      <c r="AL43" s="26">
        <v>1</v>
      </c>
      <c r="AM43" s="26">
        <v>1</v>
      </c>
      <c r="AN43" s="26">
        <v>0.2</v>
      </c>
      <c r="AO43" s="26">
        <v>1.5</v>
      </c>
      <c r="AP43" s="26">
        <v>1</v>
      </c>
      <c r="AQ43" s="26">
        <v>1</v>
      </c>
      <c r="AR43" s="26">
        <v>1</v>
      </c>
      <c r="AS43" s="26">
        <v>1</v>
      </c>
      <c r="AT43" s="26">
        <v>1</v>
      </c>
      <c r="AU43" s="26">
        <v>100</v>
      </c>
      <c r="AV43" s="26">
        <v>1</v>
      </c>
      <c r="AW43" s="26">
        <v>1</v>
      </c>
      <c r="AX43" s="26">
        <v>1</v>
      </c>
    </row>
    <row r="44" spans="1:50" x14ac:dyDescent="0.15">
      <c r="A44" s="26" t="str">
        <f>'Форма 4'!A759</f>
        <v>31.</v>
      </c>
      <c r="B44" s="26">
        <v>1</v>
      </c>
      <c r="C44" s="26">
        <v>1</v>
      </c>
      <c r="D44" s="26">
        <v>1</v>
      </c>
      <c r="E44" s="26">
        <v>1</v>
      </c>
      <c r="F44" s="26">
        <v>1</v>
      </c>
      <c r="G44" s="26">
        <v>1</v>
      </c>
      <c r="H44" s="26">
        <v>1</v>
      </c>
      <c r="I44" s="26">
        <v>1</v>
      </c>
      <c r="J44" s="26">
        <v>1</v>
      </c>
      <c r="K44" s="26">
        <v>0</v>
      </c>
      <c r="L44" s="26">
        <v>0</v>
      </c>
      <c r="M44" s="26">
        <v>100</v>
      </c>
      <c r="N44" s="26">
        <v>0</v>
      </c>
      <c r="O44" s="26">
        <v>0</v>
      </c>
      <c r="P44" s="26">
        <v>1</v>
      </c>
      <c r="Q44" s="26">
        <v>1</v>
      </c>
      <c r="R44" s="26">
        <v>0</v>
      </c>
      <c r="S44" s="26">
        <v>0</v>
      </c>
      <c r="T44" s="26">
        <v>1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1.7</v>
      </c>
      <c r="AH44" s="26">
        <v>1.6</v>
      </c>
      <c r="AI44" s="26">
        <v>1.29</v>
      </c>
      <c r="AJ44" s="26">
        <v>9.1999999999999998E-2</v>
      </c>
      <c r="AK44" s="26">
        <v>0.18</v>
      </c>
      <c r="AL44" s="26">
        <v>1</v>
      </c>
      <c r="AM44" s="26">
        <v>1</v>
      </c>
      <c r="AN44" s="26">
        <v>0.2</v>
      </c>
      <c r="AO44" s="26">
        <v>1.5</v>
      </c>
      <c r="AP44" s="26">
        <v>1</v>
      </c>
      <c r="AQ44" s="26">
        <v>1</v>
      </c>
      <c r="AR44" s="26">
        <v>1</v>
      </c>
      <c r="AS44" s="26">
        <v>1</v>
      </c>
      <c r="AT44" s="26">
        <v>1</v>
      </c>
      <c r="AU44" s="26">
        <v>100</v>
      </c>
      <c r="AV44" s="26">
        <v>1</v>
      </c>
      <c r="AW44" s="26">
        <v>1</v>
      </c>
      <c r="AX44" s="26">
        <v>1</v>
      </c>
    </row>
    <row r="45" spans="1:50" x14ac:dyDescent="0.15">
      <c r="A45" s="26" t="str">
        <f>'Форма 4'!A771</f>
        <v>32.</v>
      </c>
      <c r="B45" s="26">
        <v>1</v>
      </c>
      <c r="C45" s="26">
        <v>1</v>
      </c>
      <c r="D45" s="26">
        <v>1</v>
      </c>
      <c r="E45" s="26">
        <v>1</v>
      </c>
      <c r="F45" s="26">
        <v>1</v>
      </c>
      <c r="G45" s="26">
        <v>1</v>
      </c>
      <c r="H45" s="26">
        <v>1</v>
      </c>
      <c r="I45" s="26">
        <v>1</v>
      </c>
      <c r="J45" s="26">
        <v>1</v>
      </c>
      <c r="K45" s="26">
        <v>0</v>
      </c>
      <c r="L45" s="26">
        <v>0</v>
      </c>
      <c r="M45" s="26">
        <v>100</v>
      </c>
      <c r="N45" s="26">
        <v>0</v>
      </c>
      <c r="O45" s="26">
        <v>0</v>
      </c>
      <c r="P45" s="26">
        <v>1</v>
      </c>
      <c r="Q45" s="26">
        <v>1</v>
      </c>
      <c r="R45" s="26">
        <v>0</v>
      </c>
      <c r="S45" s="26">
        <v>0</v>
      </c>
      <c r="T45" s="26">
        <v>1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1.7</v>
      </c>
      <c r="AH45" s="26">
        <v>1.6</v>
      </c>
      <c r="AI45" s="26">
        <v>1.29</v>
      </c>
      <c r="AJ45" s="26">
        <v>9.1999999999999998E-2</v>
      </c>
      <c r="AK45" s="26">
        <v>0.18</v>
      </c>
      <c r="AL45" s="26">
        <v>1</v>
      </c>
      <c r="AM45" s="26">
        <v>1</v>
      </c>
      <c r="AN45" s="26">
        <v>0.2</v>
      </c>
      <c r="AO45" s="26">
        <v>1.5</v>
      </c>
      <c r="AP45" s="26">
        <v>1</v>
      </c>
      <c r="AQ45" s="26">
        <v>1</v>
      </c>
      <c r="AR45" s="26">
        <v>1</v>
      </c>
      <c r="AS45" s="26">
        <v>1</v>
      </c>
      <c r="AT45" s="26">
        <v>1</v>
      </c>
      <c r="AU45" s="26">
        <v>100</v>
      </c>
      <c r="AV45" s="26">
        <v>1</v>
      </c>
      <c r="AW45" s="26">
        <v>1</v>
      </c>
      <c r="AX45" s="26">
        <v>1</v>
      </c>
    </row>
    <row r="46" spans="1:50" x14ac:dyDescent="0.15">
      <c r="A46" s="26" t="str">
        <f>'Форма 4'!A783</f>
        <v>33.</v>
      </c>
      <c r="B46" s="26">
        <v>1</v>
      </c>
      <c r="C46" s="26">
        <v>1</v>
      </c>
      <c r="D46" s="26">
        <v>1</v>
      </c>
      <c r="E46" s="26">
        <v>1</v>
      </c>
      <c r="F46" s="26">
        <v>1</v>
      </c>
      <c r="G46" s="26">
        <v>1</v>
      </c>
      <c r="H46" s="26">
        <v>1</v>
      </c>
      <c r="I46" s="26">
        <v>1</v>
      </c>
      <c r="J46" s="26">
        <v>1</v>
      </c>
      <c r="K46" s="26">
        <v>0</v>
      </c>
      <c r="L46" s="26">
        <v>0</v>
      </c>
      <c r="M46" s="26">
        <v>100</v>
      </c>
      <c r="N46" s="26">
        <v>0</v>
      </c>
      <c r="O46" s="26">
        <v>0</v>
      </c>
      <c r="P46" s="26">
        <v>1</v>
      </c>
      <c r="Q46" s="26">
        <v>1</v>
      </c>
      <c r="R46" s="26">
        <v>0</v>
      </c>
      <c r="S46" s="26">
        <v>0</v>
      </c>
      <c r="T46" s="26">
        <v>1</v>
      </c>
      <c r="U46" s="26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1.7</v>
      </c>
      <c r="AH46" s="26">
        <v>1.6</v>
      </c>
      <c r="AI46" s="26">
        <v>1.29</v>
      </c>
      <c r="AJ46" s="26">
        <v>9.1999999999999998E-2</v>
      </c>
      <c r="AK46" s="26">
        <v>0.18</v>
      </c>
      <c r="AL46" s="26">
        <v>1</v>
      </c>
      <c r="AM46" s="26">
        <v>1</v>
      </c>
      <c r="AN46" s="26">
        <v>0.2</v>
      </c>
      <c r="AO46" s="26">
        <v>1.5</v>
      </c>
      <c r="AP46" s="26">
        <v>1</v>
      </c>
      <c r="AQ46" s="26">
        <v>1</v>
      </c>
      <c r="AR46" s="26">
        <v>1</v>
      </c>
      <c r="AS46" s="26">
        <v>1</v>
      </c>
      <c r="AT46" s="26">
        <v>1</v>
      </c>
      <c r="AU46" s="26">
        <v>100</v>
      </c>
      <c r="AV46" s="26">
        <v>1</v>
      </c>
      <c r="AW46" s="26">
        <v>1</v>
      </c>
      <c r="AX46" s="26">
        <v>1</v>
      </c>
    </row>
    <row r="47" spans="1:50" x14ac:dyDescent="0.15">
      <c r="A47" s="26" t="str">
        <f>'Форма 4'!A795</f>
        <v>34.</v>
      </c>
      <c r="B47" s="26">
        <v>1</v>
      </c>
      <c r="C47" s="26">
        <v>1</v>
      </c>
      <c r="D47" s="26">
        <v>1</v>
      </c>
      <c r="E47" s="26">
        <v>1</v>
      </c>
      <c r="F47" s="26">
        <v>1</v>
      </c>
      <c r="G47" s="26">
        <v>1</v>
      </c>
      <c r="H47" s="26">
        <v>1</v>
      </c>
      <c r="I47" s="26">
        <v>1</v>
      </c>
      <c r="J47" s="26">
        <v>1</v>
      </c>
      <c r="K47" s="26">
        <v>0</v>
      </c>
      <c r="L47" s="26">
        <v>0</v>
      </c>
      <c r="M47" s="26">
        <v>100</v>
      </c>
      <c r="N47" s="26">
        <v>0</v>
      </c>
      <c r="O47" s="26">
        <v>0</v>
      </c>
      <c r="P47" s="26">
        <v>1</v>
      </c>
      <c r="Q47" s="26">
        <v>1</v>
      </c>
      <c r="R47" s="26">
        <v>0</v>
      </c>
      <c r="S47" s="26">
        <v>0</v>
      </c>
      <c r="T47" s="26">
        <v>1</v>
      </c>
      <c r="U47" s="26">
        <v>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26">
        <v>0</v>
      </c>
      <c r="AC47" s="26">
        <v>0</v>
      </c>
      <c r="AD47" s="26">
        <v>0</v>
      </c>
      <c r="AE47" s="26">
        <v>0</v>
      </c>
      <c r="AF47" s="26">
        <v>0</v>
      </c>
      <c r="AG47" s="26">
        <v>1.7</v>
      </c>
      <c r="AH47" s="26">
        <v>1.6</v>
      </c>
      <c r="AI47" s="26">
        <v>1.29</v>
      </c>
      <c r="AJ47" s="26">
        <v>9.1999999999999998E-2</v>
      </c>
      <c r="AK47" s="26">
        <v>0.18</v>
      </c>
      <c r="AL47" s="26">
        <v>1</v>
      </c>
      <c r="AM47" s="26">
        <v>1</v>
      </c>
      <c r="AN47" s="26">
        <v>0.2</v>
      </c>
      <c r="AO47" s="26">
        <v>1.5</v>
      </c>
      <c r="AP47" s="26">
        <v>1</v>
      </c>
      <c r="AQ47" s="26">
        <v>1</v>
      </c>
      <c r="AR47" s="26">
        <v>1</v>
      </c>
      <c r="AS47" s="26">
        <v>1</v>
      </c>
      <c r="AT47" s="26">
        <v>1</v>
      </c>
      <c r="AU47" s="26">
        <v>100</v>
      </c>
      <c r="AV47" s="26">
        <v>1</v>
      </c>
      <c r="AW47" s="26">
        <v>1</v>
      </c>
      <c r="AX47" s="26">
        <v>1</v>
      </c>
    </row>
    <row r="48" spans="1:50" x14ac:dyDescent="0.15">
      <c r="A48" s="26" t="str">
        <f>'Форма 4'!A807</f>
        <v>35.</v>
      </c>
      <c r="B48" s="26">
        <v>1</v>
      </c>
      <c r="C48" s="26">
        <v>1</v>
      </c>
      <c r="D48" s="26">
        <v>1</v>
      </c>
      <c r="E48" s="26">
        <v>1</v>
      </c>
      <c r="F48" s="26">
        <v>1</v>
      </c>
      <c r="G48" s="26">
        <v>1</v>
      </c>
      <c r="H48" s="26">
        <v>1</v>
      </c>
      <c r="I48" s="26">
        <v>1</v>
      </c>
      <c r="J48" s="26">
        <v>1</v>
      </c>
      <c r="K48" s="26">
        <v>0</v>
      </c>
      <c r="L48" s="26">
        <v>0</v>
      </c>
      <c r="M48" s="26">
        <v>100</v>
      </c>
      <c r="N48" s="26">
        <v>0</v>
      </c>
      <c r="O48" s="26">
        <v>0</v>
      </c>
      <c r="P48" s="26">
        <v>1</v>
      </c>
      <c r="Q48" s="26">
        <v>1</v>
      </c>
      <c r="R48" s="26">
        <v>0</v>
      </c>
      <c r="S48" s="26">
        <v>0</v>
      </c>
      <c r="T48" s="26">
        <v>1</v>
      </c>
      <c r="U48" s="26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1.7</v>
      </c>
      <c r="AH48" s="26">
        <v>1.6</v>
      </c>
      <c r="AI48" s="26">
        <v>1.29</v>
      </c>
      <c r="AJ48" s="26">
        <v>9.1999999999999998E-2</v>
      </c>
      <c r="AK48" s="26">
        <v>0.18</v>
      </c>
      <c r="AL48" s="26">
        <v>1</v>
      </c>
      <c r="AM48" s="26">
        <v>1</v>
      </c>
      <c r="AN48" s="26">
        <v>0.2</v>
      </c>
      <c r="AO48" s="26">
        <v>1.5</v>
      </c>
      <c r="AP48" s="26">
        <v>1</v>
      </c>
      <c r="AQ48" s="26">
        <v>1</v>
      </c>
      <c r="AR48" s="26">
        <v>1</v>
      </c>
      <c r="AS48" s="26">
        <v>1</v>
      </c>
      <c r="AT48" s="26">
        <v>1</v>
      </c>
      <c r="AU48" s="26">
        <v>100</v>
      </c>
      <c r="AV48" s="26">
        <v>1</v>
      </c>
      <c r="AW48" s="26">
        <v>1</v>
      </c>
      <c r="AX48" s="26">
        <v>1</v>
      </c>
    </row>
    <row r="49" spans="1:50" x14ac:dyDescent="0.15">
      <c r="A49" s="26" t="str">
        <f>'Форма 4'!A819</f>
        <v>36.</v>
      </c>
      <c r="B49" s="26">
        <v>1</v>
      </c>
      <c r="C49" s="26">
        <v>1</v>
      </c>
      <c r="D49" s="26">
        <v>1</v>
      </c>
      <c r="E49" s="26">
        <v>1</v>
      </c>
      <c r="F49" s="26">
        <v>1</v>
      </c>
      <c r="G49" s="26">
        <v>1</v>
      </c>
      <c r="H49" s="26">
        <v>1</v>
      </c>
      <c r="I49" s="26">
        <v>1</v>
      </c>
      <c r="J49" s="26">
        <v>1</v>
      </c>
      <c r="K49" s="26">
        <v>0</v>
      </c>
      <c r="L49" s="26">
        <v>0</v>
      </c>
      <c r="M49" s="26">
        <v>100</v>
      </c>
      <c r="N49" s="26">
        <v>0</v>
      </c>
      <c r="O49" s="26">
        <v>0</v>
      </c>
      <c r="P49" s="26">
        <v>1</v>
      </c>
      <c r="Q49" s="26">
        <v>1</v>
      </c>
      <c r="R49" s="26">
        <v>0</v>
      </c>
      <c r="S49" s="26">
        <v>0</v>
      </c>
      <c r="T49" s="26">
        <v>1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1.7</v>
      </c>
      <c r="AH49" s="26">
        <v>1.6</v>
      </c>
      <c r="AI49" s="26">
        <v>1.29</v>
      </c>
      <c r="AJ49" s="26">
        <v>9.1999999999999998E-2</v>
      </c>
      <c r="AK49" s="26">
        <v>0.18</v>
      </c>
      <c r="AL49" s="26">
        <v>1</v>
      </c>
      <c r="AM49" s="26">
        <v>1</v>
      </c>
      <c r="AN49" s="26">
        <v>0.2</v>
      </c>
      <c r="AO49" s="26">
        <v>1.5</v>
      </c>
      <c r="AP49" s="26">
        <v>1</v>
      </c>
      <c r="AQ49" s="26">
        <v>1</v>
      </c>
      <c r="AR49" s="26">
        <v>1</v>
      </c>
      <c r="AS49" s="26">
        <v>1</v>
      </c>
      <c r="AT49" s="26">
        <v>1</v>
      </c>
      <c r="AU49" s="26">
        <v>100</v>
      </c>
      <c r="AV49" s="26">
        <v>1</v>
      </c>
      <c r="AW49" s="26">
        <v>1</v>
      </c>
      <c r="AX49" s="26">
        <v>1</v>
      </c>
    </row>
    <row r="50" spans="1:50" x14ac:dyDescent="0.15">
      <c r="A50" s="26" t="str">
        <f>'Форма 4'!A831</f>
        <v>37.</v>
      </c>
      <c r="B50" s="26">
        <v>1</v>
      </c>
      <c r="C50" s="26">
        <v>1</v>
      </c>
      <c r="D50" s="26">
        <v>1</v>
      </c>
      <c r="E50" s="26">
        <v>1</v>
      </c>
      <c r="F50" s="26">
        <v>1</v>
      </c>
      <c r="G50" s="26">
        <v>1</v>
      </c>
      <c r="H50" s="26">
        <v>1</v>
      </c>
      <c r="I50" s="26">
        <v>1</v>
      </c>
      <c r="J50" s="26">
        <v>1</v>
      </c>
      <c r="K50" s="26">
        <v>0</v>
      </c>
      <c r="L50" s="26">
        <v>0</v>
      </c>
      <c r="M50" s="26">
        <v>100</v>
      </c>
      <c r="N50" s="26">
        <v>0</v>
      </c>
      <c r="O50" s="26">
        <v>0</v>
      </c>
      <c r="P50" s="26">
        <v>1</v>
      </c>
      <c r="Q50" s="26">
        <v>1</v>
      </c>
      <c r="R50" s="26">
        <v>0</v>
      </c>
      <c r="S50" s="26">
        <v>0</v>
      </c>
      <c r="T50" s="26">
        <v>1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1.7</v>
      </c>
      <c r="AH50" s="26">
        <v>1.6</v>
      </c>
      <c r="AI50" s="26">
        <v>1.29</v>
      </c>
      <c r="AJ50" s="26">
        <v>9.1999999999999998E-2</v>
      </c>
      <c r="AK50" s="26">
        <v>0.18</v>
      </c>
      <c r="AL50" s="26">
        <v>1</v>
      </c>
      <c r="AM50" s="26">
        <v>1</v>
      </c>
      <c r="AN50" s="26">
        <v>0.2</v>
      </c>
      <c r="AO50" s="26">
        <v>1.5</v>
      </c>
      <c r="AP50" s="26">
        <v>1</v>
      </c>
      <c r="AQ50" s="26">
        <v>1</v>
      </c>
      <c r="AR50" s="26">
        <v>1</v>
      </c>
      <c r="AS50" s="26">
        <v>1</v>
      </c>
      <c r="AT50" s="26">
        <v>1</v>
      </c>
      <c r="AU50" s="26">
        <v>100</v>
      </c>
      <c r="AV50" s="26">
        <v>1</v>
      </c>
      <c r="AW50" s="26">
        <v>1</v>
      </c>
      <c r="AX50" s="26">
        <v>1</v>
      </c>
    </row>
    <row r="51" spans="1:50" x14ac:dyDescent="0.15">
      <c r="A51" s="26" t="str">
        <f>'Форма 4'!A843</f>
        <v>38.</v>
      </c>
      <c r="B51" s="26">
        <v>1</v>
      </c>
      <c r="C51" s="26">
        <v>1</v>
      </c>
      <c r="D51" s="26">
        <v>1</v>
      </c>
      <c r="E51" s="26">
        <v>1</v>
      </c>
      <c r="F51" s="26">
        <v>1</v>
      </c>
      <c r="G51" s="26">
        <v>1</v>
      </c>
      <c r="H51" s="26">
        <v>1</v>
      </c>
      <c r="I51" s="26">
        <v>1</v>
      </c>
      <c r="J51" s="26">
        <v>1</v>
      </c>
      <c r="K51" s="26">
        <v>0</v>
      </c>
      <c r="L51" s="26">
        <v>0</v>
      </c>
      <c r="M51" s="26">
        <v>100</v>
      </c>
      <c r="N51" s="26">
        <v>0</v>
      </c>
      <c r="O51" s="26">
        <v>0</v>
      </c>
      <c r="P51" s="26">
        <v>1</v>
      </c>
      <c r="Q51" s="26">
        <v>1</v>
      </c>
      <c r="R51" s="26">
        <v>0</v>
      </c>
      <c r="S51" s="26">
        <v>0</v>
      </c>
      <c r="T51" s="26">
        <v>1</v>
      </c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1.7</v>
      </c>
      <c r="AH51" s="26">
        <v>1.6</v>
      </c>
      <c r="AI51" s="26">
        <v>1.29</v>
      </c>
      <c r="AJ51" s="26">
        <v>9.1999999999999998E-2</v>
      </c>
      <c r="AK51" s="26">
        <v>0.18</v>
      </c>
      <c r="AL51" s="26">
        <v>1</v>
      </c>
      <c r="AM51" s="26">
        <v>1</v>
      </c>
      <c r="AN51" s="26">
        <v>0.2</v>
      </c>
      <c r="AO51" s="26">
        <v>1.5</v>
      </c>
      <c r="AP51" s="26">
        <v>1</v>
      </c>
      <c r="AQ51" s="26">
        <v>1</v>
      </c>
      <c r="AR51" s="26">
        <v>1</v>
      </c>
      <c r="AS51" s="26">
        <v>1</v>
      </c>
      <c r="AT51" s="26">
        <v>1</v>
      </c>
      <c r="AU51" s="26">
        <v>100</v>
      </c>
      <c r="AV51" s="26">
        <v>1</v>
      </c>
      <c r="AW51" s="26">
        <v>1</v>
      </c>
      <c r="AX51" s="26">
        <v>1</v>
      </c>
    </row>
  </sheetData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51"/>
  <sheetViews>
    <sheetView workbookViewId="0"/>
  </sheetViews>
  <sheetFormatPr defaultRowHeight="10.5" x14ac:dyDescent="0.15"/>
  <cols>
    <col min="1" max="1" width="4.7109375" style="31" customWidth="1"/>
    <col min="2" max="16384" width="9.140625" style="30"/>
  </cols>
  <sheetData>
    <row r="1" spans="1:10" s="27" customFormat="1" x14ac:dyDescent="0.15">
      <c r="B1" s="27" t="s">
        <v>292</v>
      </c>
      <c r="C1" s="27" t="s">
        <v>293</v>
      </c>
      <c r="D1" s="27" t="s">
        <v>294</v>
      </c>
      <c r="E1" s="27" t="s">
        <v>295</v>
      </c>
      <c r="F1" s="27" t="s">
        <v>296</v>
      </c>
      <c r="G1" s="27" t="s">
        <v>297</v>
      </c>
      <c r="H1" s="27" t="s">
        <v>298</v>
      </c>
      <c r="I1" s="27" t="s">
        <v>299</v>
      </c>
      <c r="J1" s="27" t="s">
        <v>300</v>
      </c>
    </row>
    <row r="2" spans="1:10" x14ac:dyDescent="0.15">
      <c r="A2" s="60"/>
      <c r="B2" s="61"/>
      <c r="C2" s="61"/>
      <c r="D2" s="61"/>
      <c r="E2" s="61"/>
      <c r="F2" s="61"/>
      <c r="G2" s="61"/>
      <c r="H2" s="61"/>
      <c r="I2" s="61"/>
      <c r="J2" s="61"/>
    </row>
    <row r="3" spans="1:10" x14ac:dyDescent="0.15">
      <c r="A3" s="32"/>
      <c r="B3" s="62" t="s">
        <v>241</v>
      </c>
      <c r="C3" s="62"/>
      <c r="D3" s="62"/>
      <c r="E3" s="62"/>
      <c r="F3" s="62"/>
      <c r="G3" s="62"/>
      <c r="H3" s="62"/>
      <c r="I3" s="62"/>
      <c r="J3" s="62"/>
    </row>
    <row r="4" spans="1:10" x14ac:dyDescent="0.15">
      <c r="A4" s="32"/>
      <c r="B4" s="62" t="s">
        <v>242</v>
      </c>
      <c r="C4" s="62"/>
      <c r="D4" s="62"/>
      <c r="E4" s="62"/>
      <c r="F4" s="62"/>
      <c r="G4" s="62"/>
      <c r="H4" s="62"/>
      <c r="I4" s="62"/>
      <c r="J4" s="62"/>
    </row>
    <row r="5" spans="1:10" x14ac:dyDescent="0.15">
      <c r="A5" s="60"/>
      <c r="B5" s="61"/>
      <c r="C5" s="61"/>
      <c r="D5" s="61"/>
      <c r="E5" s="61"/>
      <c r="F5" s="61"/>
      <c r="G5" s="61"/>
      <c r="H5" s="61"/>
      <c r="I5" s="61"/>
      <c r="J5" s="61"/>
    </row>
    <row r="6" spans="1:10" x14ac:dyDescent="0.15">
      <c r="A6" s="31" t="str">
        <f>'Форма 4'!A18</f>
        <v>1.</v>
      </c>
      <c r="B6" s="30" t="s">
        <v>301</v>
      </c>
      <c r="C6" s="30" t="s">
        <v>302</v>
      </c>
      <c r="D6" s="30" t="s">
        <v>303</v>
      </c>
      <c r="E6" s="30" t="s">
        <v>303</v>
      </c>
      <c r="F6" s="30" t="s">
        <v>304</v>
      </c>
      <c r="G6" s="30" t="s">
        <v>303</v>
      </c>
      <c r="H6" s="30" t="s">
        <v>303</v>
      </c>
      <c r="I6" s="30" t="s">
        <v>301</v>
      </c>
      <c r="J6" s="30" t="s">
        <v>303</v>
      </c>
    </row>
    <row r="7" spans="1:10" x14ac:dyDescent="0.15">
      <c r="A7" s="31" t="str">
        <f>'Форма 4'!A36</f>
        <v>2.</v>
      </c>
      <c r="B7" s="30" t="s">
        <v>301</v>
      </c>
      <c r="C7" s="30" t="s">
        <v>302</v>
      </c>
      <c r="D7" s="30" t="s">
        <v>303</v>
      </c>
      <c r="E7" s="30" t="s">
        <v>303</v>
      </c>
      <c r="F7" s="30" t="s">
        <v>304</v>
      </c>
      <c r="G7" s="30" t="s">
        <v>303</v>
      </c>
      <c r="H7" s="30" t="s">
        <v>303</v>
      </c>
      <c r="I7" s="30" t="s">
        <v>301</v>
      </c>
      <c r="J7" s="30" t="s">
        <v>303</v>
      </c>
    </row>
    <row r="8" spans="1:10" x14ac:dyDescent="0.15">
      <c r="A8" s="31" t="str">
        <f>'Форма 4'!A54</f>
        <v>3.</v>
      </c>
      <c r="B8" s="30" t="s">
        <v>301</v>
      </c>
      <c r="C8" s="30" t="s">
        <v>302</v>
      </c>
      <c r="D8" s="30" t="s">
        <v>303</v>
      </c>
      <c r="E8" s="30" t="s">
        <v>303</v>
      </c>
      <c r="F8" s="30" t="s">
        <v>304</v>
      </c>
      <c r="G8" s="30" t="s">
        <v>303</v>
      </c>
      <c r="H8" s="30" t="s">
        <v>303</v>
      </c>
      <c r="I8" s="30" t="s">
        <v>301</v>
      </c>
      <c r="J8" s="30" t="s">
        <v>303</v>
      </c>
    </row>
    <row r="9" spans="1:10" x14ac:dyDescent="0.15">
      <c r="A9" s="31" t="str">
        <f>'Форма 4'!A72</f>
        <v>4.</v>
      </c>
      <c r="B9" s="30" t="s">
        <v>301</v>
      </c>
      <c r="C9" s="30" t="s">
        <v>302</v>
      </c>
      <c r="D9" s="30" t="s">
        <v>303</v>
      </c>
      <c r="E9" s="30" t="s">
        <v>303</v>
      </c>
      <c r="F9" s="30" t="s">
        <v>304</v>
      </c>
      <c r="G9" s="30" t="s">
        <v>303</v>
      </c>
      <c r="H9" s="30" t="s">
        <v>303</v>
      </c>
      <c r="I9" s="30" t="s">
        <v>301</v>
      </c>
      <c r="J9" s="30" t="s">
        <v>303</v>
      </c>
    </row>
    <row r="10" spans="1:10" x14ac:dyDescent="0.15">
      <c r="A10" s="31" t="str">
        <f>'Форма 4'!A90</f>
        <v>5.</v>
      </c>
      <c r="B10" s="30" t="s">
        <v>301</v>
      </c>
      <c r="C10" s="30" t="s">
        <v>302</v>
      </c>
      <c r="D10" s="30" t="s">
        <v>303</v>
      </c>
      <c r="E10" s="30" t="s">
        <v>303</v>
      </c>
      <c r="F10" s="30" t="s">
        <v>304</v>
      </c>
      <c r="G10" s="30" t="s">
        <v>303</v>
      </c>
      <c r="H10" s="30" t="s">
        <v>303</v>
      </c>
      <c r="I10" s="30" t="s">
        <v>301</v>
      </c>
      <c r="J10" s="30" t="s">
        <v>303</v>
      </c>
    </row>
    <row r="11" spans="1:10" x14ac:dyDescent="0.15">
      <c r="A11" s="31" t="str">
        <f>'Форма 4'!A108</f>
        <v>6.</v>
      </c>
      <c r="B11" s="30" t="s">
        <v>301</v>
      </c>
      <c r="C11" s="30" t="s">
        <v>302</v>
      </c>
      <c r="D11" s="30" t="s">
        <v>303</v>
      </c>
      <c r="E11" s="30" t="s">
        <v>303</v>
      </c>
      <c r="F11" s="30" t="s">
        <v>304</v>
      </c>
      <c r="G11" s="30" t="s">
        <v>303</v>
      </c>
      <c r="H11" s="30" t="s">
        <v>303</v>
      </c>
      <c r="I11" s="30" t="s">
        <v>301</v>
      </c>
      <c r="J11" s="30" t="s">
        <v>303</v>
      </c>
    </row>
    <row r="12" spans="1:10" x14ac:dyDescent="0.15">
      <c r="A12" s="31" t="str">
        <f>'Форма 4'!A126</f>
        <v>7.</v>
      </c>
      <c r="B12" s="30" t="s">
        <v>301</v>
      </c>
      <c r="C12" s="30" t="s">
        <v>302</v>
      </c>
      <c r="D12" s="30" t="s">
        <v>303</v>
      </c>
      <c r="E12" s="30" t="s">
        <v>303</v>
      </c>
      <c r="F12" s="30" t="s">
        <v>304</v>
      </c>
      <c r="G12" s="30" t="s">
        <v>303</v>
      </c>
      <c r="H12" s="30" t="s">
        <v>303</v>
      </c>
      <c r="I12" s="30" t="s">
        <v>301</v>
      </c>
      <c r="J12" s="30" t="s">
        <v>303</v>
      </c>
    </row>
    <row r="13" spans="1:10" x14ac:dyDescent="0.15">
      <c r="A13" s="31" t="str">
        <f>'Форма 4'!A144</f>
        <v>8.</v>
      </c>
      <c r="B13" s="30" t="s">
        <v>301</v>
      </c>
      <c r="C13" s="30" t="s">
        <v>302</v>
      </c>
      <c r="D13" s="30" t="s">
        <v>303</v>
      </c>
      <c r="E13" s="30" t="s">
        <v>303</v>
      </c>
      <c r="F13" s="30" t="s">
        <v>304</v>
      </c>
      <c r="G13" s="30" t="s">
        <v>303</v>
      </c>
      <c r="H13" s="30" t="s">
        <v>303</v>
      </c>
      <c r="I13" s="30" t="s">
        <v>301</v>
      </c>
      <c r="J13" s="30" t="s">
        <v>303</v>
      </c>
    </row>
    <row r="14" spans="1:10" x14ac:dyDescent="0.15">
      <c r="A14" s="31" t="str">
        <f>'Форма 4'!A162</f>
        <v>9.</v>
      </c>
      <c r="B14" s="30" t="s">
        <v>301</v>
      </c>
      <c r="C14" s="30" t="s">
        <v>302</v>
      </c>
      <c r="D14" s="30" t="s">
        <v>303</v>
      </c>
      <c r="E14" s="30" t="s">
        <v>303</v>
      </c>
      <c r="F14" s="30" t="s">
        <v>304</v>
      </c>
      <c r="G14" s="30" t="s">
        <v>303</v>
      </c>
      <c r="H14" s="30" t="s">
        <v>303</v>
      </c>
      <c r="I14" s="30" t="s">
        <v>301</v>
      </c>
      <c r="J14" s="30" t="s">
        <v>303</v>
      </c>
    </row>
    <row r="15" spans="1:10" x14ac:dyDescent="0.15">
      <c r="A15" s="31" t="str">
        <f>'Форма 4'!A180</f>
        <v>10.</v>
      </c>
      <c r="B15" s="30" t="s">
        <v>301</v>
      </c>
      <c r="C15" s="30" t="s">
        <v>302</v>
      </c>
      <c r="D15" s="30" t="s">
        <v>303</v>
      </c>
      <c r="E15" s="30" t="s">
        <v>303</v>
      </c>
      <c r="F15" s="30" t="s">
        <v>304</v>
      </c>
      <c r="G15" s="30" t="s">
        <v>303</v>
      </c>
      <c r="H15" s="30" t="s">
        <v>303</v>
      </c>
      <c r="I15" s="30" t="s">
        <v>301</v>
      </c>
      <c r="J15" s="30" t="s">
        <v>303</v>
      </c>
    </row>
    <row r="16" spans="1:10" x14ac:dyDescent="0.15">
      <c r="A16" s="31" t="str">
        <f>'Форма 4'!A198</f>
        <v>11.</v>
      </c>
      <c r="B16" s="30" t="s">
        <v>301</v>
      </c>
      <c r="C16" s="30" t="s">
        <v>302</v>
      </c>
      <c r="D16" s="30" t="s">
        <v>303</v>
      </c>
      <c r="E16" s="30" t="s">
        <v>303</v>
      </c>
      <c r="F16" s="30" t="s">
        <v>304</v>
      </c>
      <c r="G16" s="30" t="s">
        <v>303</v>
      </c>
      <c r="H16" s="30" t="s">
        <v>303</v>
      </c>
      <c r="I16" s="30" t="s">
        <v>301</v>
      </c>
      <c r="J16" s="30" t="s">
        <v>303</v>
      </c>
    </row>
    <row r="17" spans="1:10" x14ac:dyDescent="0.15">
      <c r="A17" s="31" t="str">
        <f>'Форма 4'!A216</f>
        <v>12.</v>
      </c>
      <c r="B17" s="30" t="s">
        <v>301</v>
      </c>
      <c r="C17" s="30" t="s">
        <v>302</v>
      </c>
      <c r="D17" s="30" t="s">
        <v>303</v>
      </c>
      <c r="E17" s="30" t="s">
        <v>303</v>
      </c>
      <c r="F17" s="30" t="s">
        <v>304</v>
      </c>
      <c r="G17" s="30" t="s">
        <v>303</v>
      </c>
      <c r="H17" s="30" t="s">
        <v>303</v>
      </c>
      <c r="I17" s="30" t="s">
        <v>301</v>
      </c>
      <c r="J17" s="30" t="s">
        <v>303</v>
      </c>
    </row>
    <row r="18" spans="1:10" x14ac:dyDescent="0.15">
      <c r="A18" s="31" t="str">
        <f>'Форма 4'!A234</f>
        <v>13.</v>
      </c>
      <c r="B18" s="30" t="s">
        <v>301</v>
      </c>
      <c r="C18" s="30" t="s">
        <v>302</v>
      </c>
      <c r="D18" s="30" t="s">
        <v>303</v>
      </c>
      <c r="E18" s="30" t="s">
        <v>303</v>
      </c>
      <c r="F18" s="30" t="s">
        <v>304</v>
      </c>
      <c r="G18" s="30" t="s">
        <v>303</v>
      </c>
      <c r="H18" s="30" t="s">
        <v>303</v>
      </c>
      <c r="I18" s="30" t="s">
        <v>301</v>
      </c>
      <c r="J18" s="30" t="s">
        <v>303</v>
      </c>
    </row>
    <row r="19" spans="1:10" x14ac:dyDescent="0.15">
      <c r="A19" s="31" t="str">
        <f>'Форма 4'!A252</f>
        <v>14.</v>
      </c>
      <c r="B19" s="30" t="s">
        <v>301</v>
      </c>
      <c r="C19" s="30" t="s">
        <v>302</v>
      </c>
      <c r="D19" s="30" t="s">
        <v>303</v>
      </c>
      <c r="E19" s="30" t="s">
        <v>303</v>
      </c>
      <c r="F19" s="30" t="s">
        <v>304</v>
      </c>
      <c r="G19" s="30" t="s">
        <v>303</v>
      </c>
      <c r="H19" s="30" t="s">
        <v>303</v>
      </c>
      <c r="I19" s="30" t="s">
        <v>301</v>
      </c>
      <c r="J19" s="30" t="s">
        <v>303</v>
      </c>
    </row>
    <row r="20" spans="1:10" x14ac:dyDescent="0.15">
      <c r="A20" s="31" t="str">
        <f>'Форма 4'!A270</f>
        <v>15.</v>
      </c>
      <c r="B20" s="30" t="s">
        <v>301</v>
      </c>
      <c r="C20" s="30" t="s">
        <v>302</v>
      </c>
      <c r="D20" s="30" t="s">
        <v>303</v>
      </c>
      <c r="E20" s="30" t="s">
        <v>303</v>
      </c>
      <c r="F20" s="30" t="s">
        <v>304</v>
      </c>
      <c r="G20" s="30" t="s">
        <v>303</v>
      </c>
      <c r="H20" s="30" t="s">
        <v>303</v>
      </c>
      <c r="I20" s="30" t="s">
        <v>301</v>
      </c>
      <c r="J20" s="30" t="s">
        <v>303</v>
      </c>
    </row>
    <row r="22" spans="1:10" x14ac:dyDescent="0.15">
      <c r="B22" s="59" t="s">
        <v>142</v>
      </c>
      <c r="C22" s="59"/>
      <c r="D22" s="59"/>
      <c r="E22" s="59"/>
      <c r="F22" s="59"/>
      <c r="G22" s="59"/>
      <c r="H22" s="59"/>
      <c r="I22" s="59"/>
      <c r="J22" s="59"/>
    </row>
    <row r="23" spans="1:10" x14ac:dyDescent="0.15">
      <c r="B23" s="59"/>
      <c r="C23" s="59"/>
      <c r="D23" s="59"/>
      <c r="E23" s="59"/>
      <c r="F23" s="59"/>
      <c r="G23" s="59"/>
      <c r="H23" s="59"/>
      <c r="I23" s="59"/>
      <c r="J23" s="59"/>
    </row>
    <row r="24" spans="1:10" x14ac:dyDescent="0.15">
      <c r="A24" s="31" t="str">
        <f>'Форма 4'!A380</f>
        <v>16.</v>
      </c>
      <c r="B24" s="30" t="s">
        <v>301</v>
      </c>
      <c r="C24" s="30" t="s">
        <v>301</v>
      </c>
      <c r="D24" s="30" t="s">
        <v>303</v>
      </c>
      <c r="E24" s="30" t="s">
        <v>303</v>
      </c>
      <c r="F24" s="30" t="s">
        <v>305</v>
      </c>
      <c r="G24" s="30" t="s">
        <v>303</v>
      </c>
      <c r="H24" s="30" t="s">
        <v>303</v>
      </c>
      <c r="I24" s="30" t="s">
        <v>306</v>
      </c>
      <c r="J24" s="30" t="s">
        <v>303</v>
      </c>
    </row>
    <row r="25" spans="1:10" x14ac:dyDescent="0.15">
      <c r="A25" s="31" t="str">
        <f>'Форма 4'!A398</f>
        <v>17.</v>
      </c>
      <c r="B25" s="30" t="s">
        <v>301</v>
      </c>
      <c r="C25" s="30" t="s">
        <v>301</v>
      </c>
      <c r="D25" s="30" t="s">
        <v>303</v>
      </c>
      <c r="E25" s="30" t="s">
        <v>303</v>
      </c>
      <c r="F25" s="30" t="s">
        <v>305</v>
      </c>
      <c r="G25" s="30" t="s">
        <v>303</v>
      </c>
      <c r="H25" s="30" t="s">
        <v>303</v>
      </c>
      <c r="I25" s="30" t="s">
        <v>306</v>
      </c>
      <c r="J25" s="30" t="s">
        <v>303</v>
      </c>
    </row>
    <row r="26" spans="1:10" x14ac:dyDescent="0.15">
      <c r="A26" s="31" t="str">
        <f>'Форма 4'!A416</f>
        <v>18.</v>
      </c>
      <c r="B26" s="30" t="s">
        <v>301</v>
      </c>
      <c r="C26" s="30" t="s">
        <v>301</v>
      </c>
      <c r="D26" s="30" t="s">
        <v>303</v>
      </c>
      <c r="E26" s="30" t="s">
        <v>303</v>
      </c>
      <c r="F26" s="30" t="s">
        <v>305</v>
      </c>
      <c r="G26" s="30" t="s">
        <v>303</v>
      </c>
      <c r="H26" s="30" t="s">
        <v>303</v>
      </c>
      <c r="I26" s="30" t="s">
        <v>306</v>
      </c>
      <c r="J26" s="30" t="s">
        <v>303</v>
      </c>
    </row>
    <row r="27" spans="1:10" x14ac:dyDescent="0.15">
      <c r="A27" s="31" t="str">
        <f>'Форма 4'!A434</f>
        <v>19.</v>
      </c>
      <c r="B27" s="30" t="s">
        <v>301</v>
      </c>
      <c r="C27" s="30" t="s">
        <v>301</v>
      </c>
      <c r="D27" s="30" t="s">
        <v>303</v>
      </c>
      <c r="E27" s="30" t="s">
        <v>303</v>
      </c>
      <c r="F27" s="30" t="s">
        <v>305</v>
      </c>
      <c r="G27" s="30" t="s">
        <v>303</v>
      </c>
      <c r="H27" s="30" t="s">
        <v>303</v>
      </c>
      <c r="I27" s="30" t="s">
        <v>306</v>
      </c>
      <c r="J27" s="30" t="s">
        <v>303</v>
      </c>
    </row>
    <row r="28" spans="1:10" x14ac:dyDescent="0.15">
      <c r="A28" s="31" t="str">
        <f>'Форма 4'!A452</f>
        <v>20.</v>
      </c>
      <c r="B28" s="30" t="s">
        <v>301</v>
      </c>
      <c r="C28" s="30" t="s">
        <v>301</v>
      </c>
      <c r="D28" s="30" t="s">
        <v>303</v>
      </c>
      <c r="E28" s="30" t="s">
        <v>303</v>
      </c>
      <c r="F28" s="30" t="s">
        <v>305</v>
      </c>
      <c r="G28" s="30" t="s">
        <v>303</v>
      </c>
      <c r="H28" s="30" t="s">
        <v>303</v>
      </c>
      <c r="I28" s="30" t="s">
        <v>306</v>
      </c>
      <c r="J28" s="30" t="s">
        <v>303</v>
      </c>
    </row>
    <row r="30" spans="1:10" x14ac:dyDescent="0.15">
      <c r="B30" s="59" t="s">
        <v>158</v>
      </c>
      <c r="C30" s="59"/>
      <c r="D30" s="59"/>
      <c r="E30" s="59"/>
      <c r="F30" s="59"/>
      <c r="G30" s="59"/>
      <c r="H30" s="59"/>
      <c r="I30" s="59"/>
      <c r="J30" s="59"/>
    </row>
    <row r="31" spans="1:10" x14ac:dyDescent="0.15">
      <c r="B31" s="59"/>
      <c r="C31" s="59"/>
      <c r="D31" s="59"/>
      <c r="E31" s="59"/>
      <c r="F31" s="59"/>
      <c r="G31" s="59"/>
      <c r="H31" s="59"/>
      <c r="I31" s="59"/>
      <c r="J31" s="59"/>
    </row>
    <row r="32" spans="1:10" x14ac:dyDescent="0.15">
      <c r="A32" s="31" t="str">
        <f>'Форма 4'!A560</f>
        <v>21.</v>
      </c>
      <c r="B32" s="30" t="s">
        <v>301</v>
      </c>
      <c r="C32" s="30" t="s">
        <v>301</v>
      </c>
      <c r="D32" s="30" t="s">
        <v>303</v>
      </c>
      <c r="E32" s="30" t="s">
        <v>303</v>
      </c>
      <c r="F32" s="30" t="s">
        <v>305</v>
      </c>
      <c r="G32" s="30" t="s">
        <v>303</v>
      </c>
      <c r="H32" s="30" t="s">
        <v>303</v>
      </c>
      <c r="I32" s="30" t="s">
        <v>307</v>
      </c>
      <c r="J32" s="30" t="s">
        <v>303</v>
      </c>
    </row>
    <row r="33" spans="1:10" x14ac:dyDescent="0.15">
      <c r="A33" s="31" t="str">
        <f>'Форма 4'!A572</f>
        <v>22.</v>
      </c>
      <c r="B33" s="30" t="s">
        <v>301</v>
      </c>
      <c r="C33" s="30" t="s">
        <v>301</v>
      </c>
      <c r="D33" s="30" t="s">
        <v>303</v>
      </c>
      <c r="E33" s="30" t="s">
        <v>303</v>
      </c>
      <c r="F33" s="30" t="s">
        <v>305</v>
      </c>
      <c r="G33" s="30" t="s">
        <v>303</v>
      </c>
      <c r="H33" s="30" t="s">
        <v>303</v>
      </c>
      <c r="I33" s="30" t="s">
        <v>307</v>
      </c>
      <c r="J33" s="30" t="s">
        <v>303</v>
      </c>
    </row>
    <row r="35" spans="1:10" x14ac:dyDescent="0.15">
      <c r="B35" s="59" t="s">
        <v>165</v>
      </c>
      <c r="C35" s="59"/>
      <c r="D35" s="59"/>
      <c r="E35" s="59"/>
      <c r="F35" s="59"/>
      <c r="G35" s="59"/>
      <c r="H35" s="59"/>
      <c r="I35" s="59"/>
      <c r="J35" s="59"/>
    </row>
    <row r="36" spans="1:10" x14ac:dyDescent="0.15">
      <c r="B36" s="59"/>
      <c r="C36" s="59"/>
      <c r="D36" s="59"/>
      <c r="E36" s="59"/>
      <c r="F36" s="59"/>
      <c r="G36" s="59"/>
      <c r="H36" s="59"/>
      <c r="I36" s="59"/>
      <c r="J36" s="59"/>
    </row>
    <row r="37" spans="1:10" x14ac:dyDescent="0.15">
      <c r="A37" s="31" t="str">
        <f>'Форма 4'!A675</f>
        <v>24.</v>
      </c>
      <c r="B37" s="30" t="s">
        <v>301</v>
      </c>
      <c r="C37" s="30" t="s">
        <v>301</v>
      </c>
      <c r="D37" s="30" t="s">
        <v>303</v>
      </c>
      <c r="E37" s="30" t="s">
        <v>303</v>
      </c>
      <c r="F37" s="30" t="s">
        <v>305</v>
      </c>
      <c r="G37" s="30" t="s">
        <v>303</v>
      </c>
      <c r="H37" s="30" t="s">
        <v>303</v>
      </c>
      <c r="I37" s="30" t="s">
        <v>307</v>
      </c>
      <c r="J37" s="30" t="s">
        <v>303</v>
      </c>
    </row>
    <row r="38" spans="1:10" x14ac:dyDescent="0.15">
      <c r="A38" s="31" t="str">
        <f>'Форма 4'!A687</f>
        <v>25.</v>
      </c>
      <c r="B38" s="30" t="s">
        <v>301</v>
      </c>
      <c r="C38" s="30" t="s">
        <v>301</v>
      </c>
      <c r="D38" s="30" t="s">
        <v>303</v>
      </c>
      <c r="E38" s="30" t="s">
        <v>303</v>
      </c>
      <c r="F38" s="30" t="s">
        <v>305</v>
      </c>
      <c r="G38" s="30" t="s">
        <v>303</v>
      </c>
      <c r="H38" s="30" t="s">
        <v>303</v>
      </c>
      <c r="I38" s="30" t="s">
        <v>307</v>
      </c>
      <c r="J38" s="30" t="s">
        <v>303</v>
      </c>
    </row>
    <row r="39" spans="1:10" x14ac:dyDescent="0.15">
      <c r="A39" s="31" t="str">
        <f>'Форма 4'!A699</f>
        <v>26.</v>
      </c>
      <c r="B39" s="30" t="s">
        <v>301</v>
      </c>
      <c r="C39" s="30" t="s">
        <v>301</v>
      </c>
      <c r="D39" s="30" t="s">
        <v>303</v>
      </c>
      <c r="E39" s="30" t="s">
        <v>303</v>
      </c>
      <c r="F39" s="30" t="s">
        <v>305</v>
      </c>
      <c r="G39" s="30" t="s">
        <v>303</v>
      </c>
      <c r="H39" s="30" t="s">
        <v>303</v>
      </c>
      <c r="I39" s="30" t="s">
        <v>307</v>
      </c>
      <c r="J39" s="30" t="s">
        <v>303</v>
      </c>
    </row>
    <row r="40" spans="1:10" x14ac:dyDescent="0.15">
      <c r="A40" s="31" t="str">
        <f>'Форма 4'!A711</f>
        <v>27.</v>
      </c>
      <c r="B40" s="30" t="s">
        <v>301</v>
      </c>
      <c r="C40" s="30" t="s">
        <v>301</v>
      </c>
      <c r="D40" s="30" t="s">
        <v>303</v>
      </c>
      <c r="E40" s="30" t="s">
        <v>303</v>
      </c>
      <c r="F40" s="30" t="s">
        <v>305</v>
      </c>
      <c r="G40" s="30" t="s">
        <v>303</v>
      </c>
      <c r="H40" s="30" t="s">
        <v>303</v>
      </c>
      <c r="I40" s="30" t="s">
        <v>307</v>
      </c>
      <c r="J40" s="30" t="s">
        <v>303</v>
      </c>
    </row>
    <row r="41" spans="1:10" x14ac:dyDescent="0.15">
      <c r="A41" s="31" t="str">
        <f>'Форма 4'!A723</f>
        <v>28.</v>
      </c>
      <c r="B41" s="30" t="s">
        <v>301</v>
      </c>
      <c r="C41" s="30" t="s">
        <v>301</v>
      </c>
      <c r="D41" s="30" t="s">
        <v>303</v>
      </c>
      <c r="E41" s="30" t="s">
        <v>303</v>
      </c>
      <c r="F41" s="30" t="s">
        <v>305</v>
      </c>
      <c r="G41" s="30" t="s">
        <v>303</v>
      </c>
      <c r="H41" s="30" t="s">
        <v>303</v>
      </c>
      <c r="I41" s="30" t="s">
        <v>307</v>
      </c>
      <c r="J41" s="30" t="s">
        <v>303</v>
      </c>
    </row>
    <row r="42" spans="1:10" x14ac:dyDescent="0.15">
      <c r="A42" s="31" t="str">
        <f>'Форма 4'!A735</f>
        <v>29.</v>
      </c>
      <c r="B42" s="30" t="s">
        <v>301</v>
      </c>
      <c r="C42" s="30" t="s">
        <v>301</v>
      </c>
      <c r="D42" s="30" t="s">
        <v>303</v>
      </c>
      <c r="E42" s="30" t="s">
        <v>303</v>
      </c>
      <c r="F42" s="30" t="s">
        <v>305</v>
      </c>
      <c r="G42" s="30" t="s">
        <v>303</v>
      </c>
      <c r="H42" s="30" t="s">
        <v>303</v>
      </c>
      <c r="I42" s="30" t="s">
        <v>307</v>
      </c>
      <c r="J42" s="30" t="s">
        <v>303</v>
      </c>
    </row>
    <row r="43" spans="1:10" x14ac:dyDescent="0.15">
      <c r="A43" s="31" t="str">
        <f>'Форма 4'!A747</f>
        <v>30.</v>
      </c>
      <c r="B43" s="30" t="s">
        <v>301</v>
      </c>
      <c r="C43" s="30" t="s">
        <v>301</v>
      </c>
      <c r="D43" s="30" t="s">
        <v>303</v>
      </c>
      <c r="E43" s="30" t="s">
        <v>303</v>
      </c>
      <c r="F43" s="30" t="s">
        <v>305</v>
      </c>
      <c r="G43" s="30" t="s">
        <v>303</v>
      </c>
      <c r="H43" s="30" t="s">
        <v>303</v>
      </c>
      <c r="I43" s="30" t="s">
        <v>307</v>
      </c>
      <c r="J43" s="30" t="s">
        <v>303</v>
      </c>
    </row>
    <row r="44" spans="1:10" x14ac:dyDescent="0.15">
      <c r="A44" s="31" t="str">
        <f>'Форма 4'!A759</f>
        <v>31.</v>
      </c>
      <c r="B44" s="30" t="s">
        <v>301</v>
      </c>
      <c r="C44" s="30" t="s">
        <v>301</v>
      </c>
      <c r="D44" s="30" t="s">
        <v>303</v>
      </c>
      <c r="E44" s="30" t="s">
        <v>303</v>
      </c>
      <c r="F44" s="30" t="s">
        <v>305</v>
      </c>
      <c r="G44" s="30" t="s">
        <v>303</v>
      </c>
      <c r="H44" s="30" t="s">
        <v>303</v>
      </c>
      <c r="I44" s="30" t="s">
        <v>307</v>
      </c>
      <c r="J44" s="30" t="s">
        <v>303</v>
      </c>
    </row>
    <row r="45" spans="1:10" x14ac:dyDescent="0.15">
      <c r="A45" s="31" t="str">
        <f>'Форма 4'!A771</f>
        <v>32.</v>
      </c>
      <c r="B45" s="30" t="s">
        <v>301</v>
      </c>
      <c r="C45" s="30" t="s">
        <v>301</v>
      </c>
      <c r="D45" s="30" t="s">
        <v>303</v>
      </c>
      <c r="E45" s="30" t="s">
        <v>303</v>
      </c>
      <c r="F45" s="30" t="s">
        <v>305</v>
      </c>
      <c r="G45" s="30" t="s">
        <v>303</v>
      </c>
      <c r="H45" s="30" t="s">
        <v>303</v>
      </c>
      <c r="I45" s="30" t="s">
        <v>307</v>
      </c>
      <c r="J45" s="30" t="s">
        <v>303</v>
      </c>
    </row>
    <row r="46" spans="1:10" x14ac:dyDescent="0.15">
      <c r="A46" s="31" t="str">
        <f>'Форма 4'!A783</f>
        <v>33.</v>
      </c>
      <c r="B46" s="30" t="s">
        <v>301</v>
      </c>
      <c r="C46" s="30" t="s">
        <v>301</v>
      </c>
      <c r="D46" s="30" t="s">
        <v>303</v>
      </c>
      <c r="E46" s="30" t="s">
        <v>303</v>
      </c>
      <c r="F46" s="30" t="s">
        <v>305</v>
      </c>
      <c r="G46" s="30" t="s">
        <v>303</v>
      </c>
      <c r="H46" s="30" t="s">
        <v>303</v>
      </c>
      <c r="I46" s="30" t="s">
        <v>307</v>
      </c>
      <c r="J46" s="30" t="s">
        <v>303</v>
      </c>
    </row>
    <row r="47" spans="1:10" x14ac:dyDescent="0.15">
      <c r="A47" s="31" t="str">
        <f>'Форма 4'!A795</f>
        <v>34.</v>
      </c>
      <c r="B47" s="30" t="s">
        <v>301</v>
      </c>
      <c r="C47" s="30" t="s">
        <v>301</v>
      </c>
      <c r="D47" s="30" t="s">
        <v>303</v>
      </c>
      <c r="E47" s="30" t="s">
        <v>303</v>
      </c>
      <c r="F47" s="30" t="s">
        <v>305</v>
      </c>
      <c r="G47" s="30" t="s">
        <v>303</v>
      </c>
      <c r="H47" s="30" t="s">
        <v>303</v>
      </c>
      <c r="I47" s="30" t="s">
        <v>307</v>
      </c>
      <c r="J47" s="30" t="s">
        <v>303</v>
      </c>
    </row>
    <row r="48" spans="1:10" x14ac:dyDescent="0.15">
      <c r="A48" s="31" t="str">
        <f>'Форма 4'!A807</f>
        <v>35.</v>
      </c>
      <c r="B48" s="30" t="s">
        <v>301</v>
      </c>
      <c r="C48" s="30" t="s">
        <v>301</v>
      </c>
      <c r="D48" s="30" t="s">
        <v>303</v>
      </c>
      <c r="E48" s="30" t="s">
        <v>303</v>
      </c>
      <c r="F48" s="30" t="s">
        <v>305</v>
      </c>
      <c r="G48" s="30" t="s">
        <v>303</v>
      </c>
      <c r="H48" s="30" t="s">
        <v>303</v>
      </c>
      <c r="I48" s="30" t="s">
        <v>307</v>
      </c>
      <c r="J48" s="30" t="s">
        <v>303</v>
      </c>
    </row>
    <row r="49" spans="1:10" x14ac:dyDescent="0.15">
      <c r="A49" s="31" t="str">
        <f>'Форма 4'!A819</f>
        <v>36.</v>
      </c>
      <c r="B49" s="30" t="s">
        <v>301</v>
      </c>
      <c r="C49" s="30" t="s">
        <v>301</v>
      </c>
      <c r="D49" s="30" t="s">
        <v>303</v>
      </c>
      <c r="E49" s="30" t="s">
        <v>303</v>
      </c>
      <c r="F49" s="30" t="s">
        <v>305</v>
      </c>
      <c r="G49" s="30" t="s">
        <v>303</v>
      </c>
      <c r="H49" s="30" t="s">
        <v>303</v>
      </c>
      <c r="I49" s="30" t="s">
        <v>307</v>
      </c>
      <c r="J49" s="30" t="s">
        <v>303</v>
      </c>
    </row>
    <row r="50" spans="1:10" x14ac:dyDescent="0.15">
      <c r="A50" s="31" t="str">
        <f>'Форма 4'!A831</f>
        <v>37.</v>
      </c>
      <c r="B50" s="30" t="s">
        <v>301</v>
      </c>
      <c r="C50" s="30" t="s">
        <v>301</v>
      </c>
      <c r="D50" s="30" t="s">
        <v>303</v>
      </c>
      <c r="E50" s="30" t="s">
        <v>303</v>
      </c>
      <c r="F50" s="30" t="s">
        <v>305</v>
      </c>
      <c r="G50" s="30" t="s">
        <v>303</v>
      </c>
      <c r="H50" s="30" t="s">
        <v>303</v>
      </c>
      <c r="I50" s="30" t="s">
        <v>307</v>
      </c>
      <c r="J50" s="30" t="s">
        <v>303</v>
      </c>
    </row>
    <row r="51" spans="1:10" x14ac:dyDescent="0.15">
      <c r="A51" s="31" t="str">
        <f>'Форма 4'!A843</f>
        <v>38.</v>
      </c>
      <c r="B51" s="30" t="s">
        <v>301</v>
      </c>
      <c r="C51" s="30" t="s">
        <v>301</v>
      </c>
      <c r="D51" s="30" t="s">
        <v>303</v>
      </c>
      <c r="E51" s="30" t="s">
        <v>303</v>
      </c>
      <c r="F51" s="30" t="s">
        <v>305</v>
      </c>
      <c r="G51" s="30" t="s">
        <v>303</v>
      </c>
      <c r="H51" s="30" t="s">
        <v>303</v>
      </c>
      <c r="I51" s="30" t="s">
        <v>307</v>
      </c>
      <c r="J51" s="30" t="s">
        <v>303</v>
      </c>
    </row>
  </sheetData>
  <mergeCells count="7">
    <mergeCell ref="B35:J36"/>
    <mergeCell ref="A2:J2"/>
    <mergeCell ref="B3:J3"/>
    <mergeCell ref="B4:J4"/>
    <mergeCell ref="A5:J5"/>
    <mergeCell ref="B22:J23"/>
    <mergeCell ref="B30:J31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N454"/>
  <sheetViews>
    <sheetView workbookViewId="0"/>
  </sheetViews>
  <sheetFormatPr defaultRowHeight="10.5" x14ac:dyDescent="0.15"/>
  <cols>
    <col min="1" max="1" width="4.7109375" style="26" customWidth="1"/>
    <col min="2" max="2" width="44.42578125" style="9" customWidth="1"/>
    <col min="3" max="3" width="3.42578125" style="30" customWidth="1"/>
    <col min="4" max="4" width="6" style="33" customWidth="1"/>
    <col min="5" max="5" width="6" style="9" customWidth="1"/>
    <col min="6" max="9" width="12.7109375" style="33" customWidth="1"/>
    <col min="10" max="11" width="18.7109375" style="33" customWidth="1"/>
    <col min="12" max="12" width="12.7109375" style="33" customWidth="1"/>
    <col min="13" max="13" width="9.140625" style="33"/>
    <col min="14" max="14" width="3.42578125" style="30" hidden="1" customWidth="1"/>
    <col min="15" max="16384" width="9.140625" style="33"/>
  </cols>
  <sheetData>
    <row r="2" spans="1:13" s="33" customFormat="1" x14ac:dyDescent="0.15">
      <c r="A2" s="56"/>
      <c r="B2" s="63"/>
      <c r="C2" s="63"/>
      <c r="D2" s="64"/>
      <c r="E2" s="63"/>
      <c r="F2" s="64"/>
      <c r="G2" s="64"/>
      <c r="H2" s="64"/>
      <c r="I2" s="64"/>
      <c r="J2" s="64"/>
    </row>
    <row r="3" spans="1:13" s="33" customFormat="1" x14ac:dyDescent="0.15">
      <c r="A3" s="28"/>
      <c r="B3" s="58" t="s">
        <v>241</v>
      </c>
      <c r="C3" s="58"/>
      <c r="D3" s="58"/>
      <c r="E3" s="58"/>
      <c r="F3" s="58"/>
      <c r="G3" s="58"/>
      <c r="H3" s="58"/>
      <c r="I3" s="58"/>
      <c r="J3" s="58"/>
    </row>
    <row r="4" spans="1:13" s="33" customFormat="1" x14ac:dyDescent="0.15">
      <c r="A4" s="28"/>
      <c r="B4" s="58" t="s">
        <v>242</v>
      </c>
      <c r="C4" s="58"/>
      <c r="D4" s="58"/>
      <c r="E4" s="58"/>
      <c r="F4" s="58"/>
      <c r="G4" s="58"/>
      <c r="H4" s="58"/>
      <c r="I4" s="58"/>
      <c r="J4" s="58"/>
    </row>
    <row r="5" spans="1:13" s="33" customFormat="1" x14ac:dyDescent="0.15">
      <c r="A5" s="56"/>
      <c r="B5" s="63"/>
      <c r="C5" s="63"/>
      <c r="D5" s="64"/>
      <c r="E5" s="63"/>
      <c r="F5" s="64"/>
      <c r="G5" s="64"/>
      <c r="H5" s="64"/>
      <c r="I5" s="64"/>
      <c r="J5" s="64"/>
    </row>
    <row r="6" spans="1:13" s="27" customFormat="1" x14ac:dyDescent="0.15">
      <c r="A6" s="7"/>
      <c r="B6" s="27" t="s">
        <v>308</v>
      </c>
      <c r="C6" s="27" t="s">
        <v>309</v>
      </c>
      <c r="D6" s="34" t="s">
        <v>310</v>
      </c>
      <c r="E6" s="27" t="s">
        <v>311</v>
      </c>
      <c r="F6" s="27" t="s">
        <v>312</v>
      </c>
      <c r="G6" s="27" t="s">
        <v>313</v>
      </c>
      <c r="H6" s="27" t="s">
        <v>314</v>
      </c>
      <c r="I6" s="27" t="s">
        <v>315</v>
      </c>
      <c r="J6" s="27" t="s">
        <v>316</v>
      </c>
      <c r="K6" s="27" t="s">
        <v>317</v>
      </c>
      <c r="L6" s="27" t="s">
        <v>318</v>
      </c>
      <c r="M6" s="27" t="s">
        <v>319</v>
      </c>
    </row>
    <row r="7" spans="1:13" s="33" customFormat="1" x14ac:dyDescent="0.15">
      <c r="A7" s="26">
        <v>1</v>
      </c>
      <c r="B7" s="9" t="s">
        <v>198</v>
      </c>
      <c r="C7" s="30" t="s">
        <v>320</v>
      </c>
      <c r="D7" s="33">
        <v>0</v>
      </c>
      <c r="F7" s="25">
        <f>ROUND(SUM('Базовые цены с учетом расхода'!B6:B20),2)</f>
        <v>1056.93</v>
      </c>
      <c r="G7" s="25">
        <f>ROUND(SUM('Базовые цены с учетом расхода'!C6:C20),2)</f>
        <v>639.20000000000005</v>
      </c>
      <c r="H7" s="25">
        <f>ROUND(SUM('Базовые цены с учетом расхода'!D6:D20),2)</f>
        <v>144.25</v>
      </c>
      <c r="I7" s="25">
        <f>ROUND(SUM('Базовые цены с учетом расхода'!E6:E20),2)</f>
        <v>7.53</v>
      </c>
      <c r="J7" s="29">
        <f>ROUND(SUM('Базовые цены с учетом расхода'!I6:I20),8)</f>
        <v>58.725299999999997</v>
      </c>
      <c r="K7" s="29">
        <f>ROUND(SUM('Базовые цены с учетом расхода'!K6:K20),8)</f>
        <v>0.58479999999999999</v>
      </c>
      <c r="L7" s="25">
        <f>ROUND(SUM('Базовые цены с учетом расхода'!F6:F20),2)</f>
        <v>273.48</v>
      </c>
    </row>
    <row r="8" spans="1:13" x14ac:dyDescent="0.15">
      <c r="A8" s="26">
        <v>2</v>
      </c>
      <c r="B8" s="9" t="s">
        <v>87</v>
      </c>
      <c r="C8" s="30" t="s">
        <v>321</v>
      </c>
      <c r="D8" s="33">
        <v>0</v>
      </c>
      <c r="F8" s="25">
        <f>ROUND(SUMIF(Определители!I6:I20,"= ",'Базовые цены с учетом расхода'!B6:B20),2)</f>
        <v>0</v>
      </c>
      <c r="G8" s="25">
        <f>ROUND(SUMIF(Определители!I6:I20,"= ",'Базовые цены с учетом расхода'!C6:C20),2)</f>
        <v>0</v>
      </c>
      <c r="H8" s="25">
        <f>ROUND(SUMIF(Определители!I6:I20,"= ",'Базовые цены с учетом расхода'!D6:D20),2)</f>
        <v>0</v>
      </c>
      <c r="I8" s="25">
        <f>ROUND(SUMIF(Определители!I6:I20,"= ",'Базовые цены с учетом расхода'!E6:E20),2)</f>
        <v>0</v>
      </c>
      <c r="J8" s="29">
        <f>ROUND(SUMIF(Определители!I6:I20,"= ",'Базовые цены с учетом расхода'!I6:I20),8)</f>
        <v>0</v>
      </c>
      <c r="K8" s="29">
        <f>ROUND(SUMIF(Определители!I6:I20,"= ",'Базовые цены с учетом расхода'!K6:K20),8)</f>
        <v>0</v>
      </c>
      <c r="L8" s="25">
        <f>ROUND(SUMIF(Определители!I6:I20,"= ",'Базовые цены с учетом расхода'!F6:F20),2)</f>
        <v>0</v>
      </c>
    </row>
    <row r="9" spans="1:13" x14ac:dyDescent="0.15">
      <c r="A9" s="26">
        <v>3</v>
      </c>
      <c r="B9" s="9" t="s">
        <v>88</v>
      </c>
      <c r="C9" s="30" t="s">
        <v>321</v>
      </c>
      <c r="D9" s="33">
        <v>0</v>
      </c>
      <c r="F9" s="25">
        <f ca="1">ROUND(СУММПРОИЗВЕСЛИ(0.01,Определители!I6:I20," ",'Базовые цены с учетом расхода'!B6:B20,Начисления!X6:X20,0),2)</f>
        <v>0</v>
      </c>
      <c r="G9" s="25"/>
      <c r="H9" s="25"/>
      <c r="I9" s="25"/>
      <c r="J9" s="29"/>
      <c r="K9" s="29"/>
      <c r="L9" s="25"/>
    </row>
    <row r="10" spans="1:13" x14ac:dyDescent="0.15">
      <c r="A10" s="26">
        <v>4</v>
      </c>
      <c r="B10" s="9" t="s">
        <v>89</v>
      </c>
      <c r="C10" s="30" t="s">
        <v>321</v>
      </c>
      <c r="D10" s="33">
        <v>0</v>
      </c>
      <c r="F10" s="25">
        <f ca="1">ROUND(СУММПРОИЗВЕСЛИ(0.01,Определители!I6:I20," ",'Базовые цены с учетом расхода'!B6:B20,Начисления!Y6:Y20,0),2)</f>
        <v>0</v>
      </c>
      <c r="G10" s="25"/>
      <c r="H10" s="25"/>
      <c r="I10" s="25"/>
      <c r="J10" s="29"/>
      <c r="K10" s="29"/>
      <c r="L10" s="25"/>
    </row>
    <row r="11" spans="1:13" x14ac:dyDescent="0.15">
      <c r="A11" s="26">
        <v>5</v>
      </c>
      <c r="B11" s="9" t="s">
        <v>90</v>
      </c>
      <c r="C11" s="30" t="s">
        <v>321</v>
      </c>
      <c r="D11" s="33">
        <v>0</v>
      </c>
      <c r="F11" s="25">
        <f ca="1">ROUND(ТРАНСПРАСХОД(Определители!B6:B20,Определители!H6:H20,Определители!I6:I20,'Базовые цены с учетом расхода'!B6:B20,Начисления!Z6:Z20,Начисления!AA6:AA20),2)</f>
        <v>0</v>
      </c>
      <c r="G11" s="25"/>
      <c r="H11" s="25"/>
      <c r="I11" s="25"/>
      <c r="J11" s="29"/>
      <c r="K11" s="29"/>
      <c r="L11" s="25"/>
    </row>
    <row r="12" spans="1:13" x14ac:dyDescent="0.15">
      <c r="A12" s="26">
        <v>6</v>
      </c>
      <c r="B12" s="9" t="s">
        <v>91</v>
      </c>
      <c r="C12" s="30" t="s">
        <v>321</v>
      </c>
      <c r="D12" s="33">
        <v>0</v>
      </c>
      <c r="F12" s="25">
        <f ca="1">ROUND(СУММПРОИЗВЕСЛИ(0.01,Определители!I6:I20," ",'Базовые цены с учетом расхода'!B6:B20,Начисления!AC6:AC20,0),2)</f>
        <v>0</v>
      </c>
      <c r="G12" s="25"/>
      <c r="H12" s="25"/>
      <c r="I12" s="25"/>
      <c r="J12" s="29"/>
      <c r="K12" s="29"/>
      <c r="L12" s="25"/>
    </row>
    <row r="13" spans="1:13" x14ac:dyDescent="0.15">
      <c r="A13" s="26">
        <v>7</v>
      </c>
      <c r="B13" s="9" t="s">
        <v>92</v>
      </c>
      <c r="C13" s="30" t="s">
        <v>321</v>
      </c>
      <c r="D13" s="33">
        <v>0</v>
      </c>
      <c r="F13" s="25">
        <f ca="1">ROUND(СУММПРОИЗВЕСЛИ(0.01,Определители!I6:I20," ",'Базовые цены с учетом расхода'!B6:B20,Начисления!AF6:AF20,0),2)</f>
        <v>0</v>
      </c>
      <c r="G13" s="25"/>
      <c r="H13" s="25"/>
      <c r="I13" s="25"/>
      <c r="J13" s="29"/>
      <c r="K13" s="29"/>
      <c r="L13" s="25"/>
    </row>
    <row r="14" spans="1:13" x14ac:dyDescent="0.15">
      <c r="A14" s="26">
        <v>8</v>
      </c>
      <c r="B14" s="9" t="s">
        <v>93</v>
      </c>
      <c r="C14" s="30" t="s">
        <v>321</v>
      </c>
      <c r="D14" s="33">
        <v>0</v>
      </c>
      <c r="F14" s="25">
        <f ca="1">ROUND(ЗАГОТСКЛАДРАСХОД(Определители!B6:B20,Определители!H6:H20,Определители!I6:I20,'Базовые цены с учетом расхода'!B6:B20,Начисления!X6:X20,Начисления!Y6:Y20,Начисления!Z6:Z20,Начисления!AA6:AA20,Начисления!AB6:AB20,Начисления!AC6:AC20,Начисления!AF6:AF20),2)</f>
        <v>0</v>
      </c>
      <c r="G14" s="25"/>
      <c r="H14" s="25"/>
      <c r="I14" s="25"/>
      <c r="J14" s="29"/>
      <c r="K14" s="29"/>
      <c r="L14" s="25"/>
    </row>
    <row r="15" spans="1:13" x14ac:dyDescent="0.15">
      <c r="A15" s="26">
        <v>9</v>
      </c>
      <c r="B15" s="9" t="s">
        <v>94</v>
      </c>
      <c r="C15" s="30" t="s">
        <v>321</v>
      </c>
      <c r="D15" s="33">
        <v>0</v>
      </c>
      <c r="F15" s="25">
        <f ca="1">ROUND(СУММПРОИЗВЕСЛИ(1,Определители!I6:I20," ",'Базовые цены с учетом расхода'!M6:M20,Начисления!I6:I20,0),2)</f>
        <v>0</v>
      </c>
      <c r="G15" s="25"/>
      <c r="H15" s="25"/>
      <c r="I15" s="25"/>
      <c r="J15" s="29"/>
      <c r="K15" s="29"/>
      <c r="L15" s="25"/>
    </row>
    <row r="16" spans="1:13" x14ac:dyDescent="0.15">
      <c r="A16" s="26">
        <v>10</v>
      </c>
      <c r="B16" s="9" t="s">
        <v>95</v>
      </c>
      <c r="C16" s="30" t="s">
        <v>322</v>
      </c>
      <c r="D16" s="33">
        <v>0</v>
      </c>
      <c r="F16" s="25">
        <f ca="1">ROUND((F15+F26+F46),2)</f>
        <v>0</v>
      </c>
      <c r="G16" s="25"/>
      <c r="H16" s="25"/>
      <c r="I16" s="25"/>
      <c r="J16" s="29"/>
      <c r="K16" s="29"/>
      <c r="L16" s="25"/>
    </row>
    <row r="17" spans="1:12" x14ac:dyDescent="0.15">
      <c r="A17" s="26">
        <v>11</v>
      </c>
      <c r="B17" s="9" t="s">
        <v>96</v>
      </c>
      <c r="C17" s="30" t="s">
        <v>322</v>
      </c>
      <c r="D17" s="33">
        <v>0</v>
      </c>
      <c r="F17" s="25">
        <f ca="1">ROUND((F8+F9+F10+F11+F12+F13+F14+F16),2)</f>
        <v>0</v>
      </c>
      <c r="G17" s="25"/>
      <c r="H17" s="25"/>
      <c r="I17" s="25"/>
      <c r="J17" s="29"/>
      <c r="K17" s="29"/>
      <c r="L17" s="25"/>
    </row>
    <row r="18" spans="1:12" x14ac:dyDescent="0.15">
      <c r="A18" s="26">
        <v>12</v>
      </c>
      <c r="B18" s="9" t="s">
        <v>97</v>
      </c>
      <c r="C18" s="30" t="s">
        <v>321</v>
      </c>
      <c r="D18" s="33">
        <v>0</v>
      </c>
      <c r="F18" s="25">
        <f>ROUND(SUMIF(Определители!I6:I20,"=1",'Базовые цены с учетом расхода'!B6:B20),2)</f>
        <v>1056.93</v>
      </c>
      <c r="G18" s="25">
        <f>ROUND(SUMIF(Определители!I6:I20,"=1",'Базовые цены с учетом расхода'!C6:C20),2)</f>
        <v>639.20000000000005</v>
      </c>
      <c r="H18" s="25">
        <f>ROUND(SUMIF(Определители!I6:I20,"=1",'Базовые цены с учетом расхода'!D6:D20),2)</f>
        <v>144.25</v>
      </c>
      <c r="I18" s="25">
        <f>ROUND(SUMIF(Определители!I6:I20,"=1",'Базовые цены с учетом расхода'!E6:E20),2)</f>
        <v>7.53</v>
      </c>
      <c r="J18" s="29">
        <f>ROUND(SUMIF(Определители!I6:I20,"=1",'Базовые цены с учетом расхода'!I6:I20),8)</f>
        <v>58.725299999999997</v>
      </c>
      <c r="K18" s="29">
        <f>ROUND(SUMIF(Определители!I6:I20,"=1",'Базовые цены с учетом расхода'!K6:K20),8)</f>
        <v>0.58479999999999999</v>
      </c>
      <c r="L18" s="25">
        <f>ROUND(SUMIF(Определители!I6:I20,"=1",'Базовые цены с учетом расхода'!F6:F20),2)</f>
        <v>273.48</v>
      </c>
    </row>
    <row r="19" spans="1:12" x14ac:dyDescent="0.15">
      <c r="A19" s="26">
        <v>13</v>
      </c>
      <c r="B19" s="9" t="s">
        <v>98</v>
      </c>
      <c r="C19" s="30" t="s">
        <v>321</v>
      </c>
      <c r="D19" s="33">
        <v>0</v>
      </c>
      <c r="F19" s="25"/>
      <c r="G19" s="25"/>
      <c r="H19" s="25"/>
      <c r="I19" s="25"/>
      <c r="J19" s="29"/>
      <c r="K19" s="29"/>
      <c r="L19" s="25"/>
    </row>
    <row r="20" spans="1:12" x14ac:dyDescent="0.15">
      <c r="A20" s="26">
        <v>14</v>
      </c>
      <c r="B20" s="9" t="s">
        <v>99</v>
      </c>
      <c r="C20" s="30" t="s">
        <v>321</v>
      </c>
      <c r="D20" s="33">
        <v>0</v>
      </c>
      <c r="F20" s="25"/>
      <c r="G20" s="25">
        <f>ROUND(SUMIF(Определители!I6:I20,"=1",'Базовые цены с учетом расхода'!T6:T20),2)</f>
        <v>0</v>
      </c>
      <c r="H20" s="25"/>
      <c r="I20" s="25"/>
      <c r="J20" s="29"/>
      <c r="K20" s="29"/>
      <c r="L20" s="25"/>
    </row>
    <row r="21" spans="1:12" x14ac:dyDescent="0.15">
      <c r="A21" s="26">
        <v>15</v>
      </c>
      <c r="B21" s="9" t="s">
        <v>100</v>
      </c>
      <c r="C21" s="30" t="s">
        <v>321</v>
      </c>
      <c r="D21" s="33">
        <v>0</v>
      </c>
      <c r="F21" s="25">
        <f>ROUND(SUMIF(Определители!I6:I20,"=1",'Базовые цены с учетом расхода'!U6:U20),2)</f>
        <v>0</v>
      </c>
      <c r="G21" s="25"/>
      <c r="H21" s="25"/>
      <c r="I21" s="25"/>
      <c r="J21" s="29"/>
      <c r="K21" s="29"/>
      <c r="L21" s="25"/>
    </row>
    <row r="22" spans="1:12" x14ac:dyDescent="0.15">
      <c r="A22" s="26">
        <v>16</v>
      </c>
      <c r="B22" s="9" t="s">
        <v>101</v>
      </c>
      <c r="C22" s="30" t="s">
        <v>321</v>
      </c>
      <c r="D22" s="33">
        <v>0</v>
      </c>
      <c r="F22" s="25">
        <f ca="1">ROUND(СУММЕСЛИ2(Определители!I6:I20,"1",Определители!G6:G20,"1",'Базовые цены с учетом расхода'!B6:B20),2)</f>
        <v>0</v>
      </c>
      <c r="G22" s="25"/>
      <c r="H22" s="25"/>
      <c r="I22" s="25"/>
      <c r="J22" s="29"/>
      <c r="K22" s="29"/>
      <c r="L22" s="25"/>
    </row>
    <row r="23" spans="1:12" x14ac:dyDescent="0.15">
      <c r="A23" s="26">
        <v>17</v>
      </c>
      <c r="B23" s="9" t="s">
        <v>102</v>
      </c>
      <c r="C23" s="30" t="s">
        <v>321</v>
      </c>
      <c r="D23" s="33">
        <v>0</v>
      </c>
      <c r="F23" s="25">
        <f>ROUND(SUMIF(Определители!I6:I20,"=1",'Базовые цены с учетом расхода'!H6:H20),2)</f>
        <v>0</v>
      </c>
      <c r="G23" s="25"/>
      <c r="H23" s="25"/>
      <c r="I23" s="25"/>
      <c r="J23" s="29"/>
      <c r="K23" s="29"/>
      <c r="L23" s="25"/>
    </row>
    <row r="24" spans="1:12" x14ac:dyDescent="0.15">
      <c r="A24" s="26">
        <v>18</v>
      </c>
      <c r="B24" s="9" t="s">
        <v>108</v>
      </c>
      <c r="C24" s="30" t="s">
        <v>321</v>
      </c>
      <c r="D24" s="33">
        <v>0</v>
      </c>
      <c r="F24" s="25">
        <f>ROUND(SUMIF(Определители!I6:I20,"=1",'Базовые цены с учетом расхода'!N6:N20),2)</f>
        <v>640.65</v>
      </c>
      <c r="G24" s="25"/>
      <c r="H24" s="25"/>
      <c r="I24" s="25"/>
      <c r="J24" s="29"/>
      <c r="K24" s="29"/>
      <c r="L24" s="25"/>
    </row>
    <row r="25" spans="1:12" x14ac:dyDescent="0.15">
      <c r="A25" s="26">
        <v>19</v>
      </c>
      <c r="B25" s="9" t="s">
        <v>109</v>
      </c>
      <c r="C25" s="30" t="s">
        <v>321</v>
      </c>
      <c r="D25" s="33">
        <v>0</v>
      </c>
      <c r="F25" s="25">
        <f>ROUND(SUMIF(Определители!I6:I20,"=1",'Базовые цены с учетом расхода'!O6:O20),2)</f>
        <v>418.85</v>
      </c>
      <c r="G25" s="25"/>
      <c r="H25" s="25"/>
      <c r="I25" s="25"/>
      <c r="J25" s="29"/>
      <c r="K25" s="29"/>
      <c r="L25" s="25"/>
    </row>
    <row r="26" spans="1:12" x14ac:dyDescent="0.15">
      <c r="A26" s="26">
        <v>20</v>
      </c>
      <c r="B26" s="9" t="s">
        <v>95</v>
      </c>
      <c r="C26" s="30" t="s">
        <v>321</v>
      </c>
      <c r="D26" s="33">
        <v>0</v>
      </c>
      <c r="F26" s="25">
        <f ca="1">ROUND(СУММПРОИЗВЕСЛИ(1,Определители!I6:I20," ",'Базовые цены с учетом расхода'!M6:M20,Начисления!I6:I20,0),2)</f>
        <v>0</v>
      </c>
      <c r="G26" s="25"/>
      <c r="H26" s="25"/>
      <c r="I26" s="25"/>
      <c r="J26" s="29"/>
      <c r="K26" s="29"/>
      <c r="L26" s="25"/>
    </row>
    <row r="27" spans="1:12" x14ac:dyDescent="0.15">
      <c r="A27" s="26">
        <v>21</v>
      </c>
      <c r="B27" s="9" t="s">
        <v>105</v>
      </c>
      <c r="C27" s="30" t="s">
        <v>322</v>
      </c>
      <c r="D27" s="33">
        <v>0</v>
      </c>
      <c r="F27" s="25">
        <f>ROUND((F18+F24+F25),2)</f>
        <v>2116.4299999999998</v>
      </c>
      <c r="G27" s="25"/>
      <c r="H27" s="25"/>
      <c r="I27" s="25"/>
      <c r="J27" s="29"/>
      <c r="K27" s="29"/>
      <c r="L27" s="25"/>
    </row>
    <row r="28" spans="1:12" x14ac:dyDescent="0.15">
      <c r="A28" s="26">
        <v>22</v>
      </c>
      <c r="B28" s="9" t="s">
        <v>106</v>
      </c>
      <c r="C28" s="30" t="s">
        <v>321</v>
      </c>
      <c r="D28" s="33">
        <v>0</v>
      </c>
      <c r="F28" s="25">
        <f>ROUND(SUMIF(Определители!I6:I20,"=2",'Базовые цены с учетом расхода'!B6:B20),2)</f>
        <v>0</v>
      </c>
      <c r="G28" s="25">
        <f>ROUND(SUMIF(Определители!I6:I20,"=2",'Базовые цены с учетом расхода'!C6:C20),2)</f>
        <v>0</v>
      </c>
      <c r="H28" s="25">
        <f>ROUND(SUMIF(Определители!I6:I20,"=2",'Базовые цены с учетом расхода'!D6:D20),2)</f>
        <v>0</v>
      </c>
      <c r="I28" s="25">
        <f>ROUND(SUMIF(Определители!I6:I20,"=2",'Базовые цены с учетом расхода'!E6:E20),2)</f>
        <v>0</v>
      </c>
      <c r="J28" s="29">
        <f>ROUND(SUMIF(Определители!I6:I20,"=2",'Базовые цены с учетом расхода'!I6:I20),8)</f>
        <v>0</v>
      </c>
      <c r="K28" s="29">
        <f>ROUND(SUMIF(Определители!I6:I20,"=2",'Базовые цены с учетом расхода'!K6:K20),8)</f>
        <v>0</v>
      </c>
      <c r="L28" s="25">
        <f>ROUND(SUMIF(Определители!I6:I20,"=2",'Базовые цены с учетом расхода'!F6:F20),2)</f>
        <v>0</v>
      </c>
    </row>
    <row r="29" spans="1:12" x14ac:dyDescent="0.15">
      <c r="A29" s="26">
        <v>23</v>
      </c>
      <c r="B29" s="9" t="s">
        <v>98</v>
      </c>
      <c r="C29" s="30" t="s">
        <v>321</v>
      </c>
      <c r="D29" s="33">
        <v>0</v>
      </c>
      <c r="F29" s="25"/>
      <c r="G29" s="25"/>
      <c r="H29" s="25"/>
      <c r="I29" s="25"/>
      <c r="J29" s="29"/>
      <c r="K29" s="29"/>
      <c r="L29" s="25"/>
    </row>
    <row r="30" spans="1:12" x14ac:dyDescent="0.15">
      <c r="A30" s="26">
        <v>24</v>
      </c>
      <c r="B30" s="9" t="s">
        <v>107</v>
      </c>
      <c r="C30" s="30" t="s">
        <v>321</v>
      </c>
      <c r="D30" s="33">
        <v>0</v>
      </c>
      <c r="F30" s="25">
        <f ca="1">ROUND(СУММЕСЛИ2(Определители!I6:I20,"2",Определители!G6:G20,"1",'Базовые цены с учетом расхода'!B6:B20),2)</f>
        <v>0</v>
      </c>
      <c r="G30" s="25"/>
      <c r="H30" s="25"/>
      <c r="I30" s="25"/>
      <c r="J30" s="29"/>
      <c r="K30" s="29"/>
      <c r="L30" s="25"/>
    </row>
    <row r="31" spans="1:12" x14ac:dyDescent="0.15">
      <c r="A31" s="26">
        <v>25</v>
      </c>
      <c r="B31" s="9" t="s">
        <v>102</v>
      </c>
      <c r="C31" s="30" t="s">
        <v>321</v>
      </c>
      <c r="D31" s="33">
        <v>0</v>
      </c>
      <c r="F31" s="25">
        <f>ROUND(SUMIF(Определители!I6:I20,"=2",'Базовые цены с учетом расхода'!H6:H20),2)</f>
        <v>0</v>
      </c>
      <c r="G31" s="25"/>
      <c r="H31" s="25"/>
      <c r="I31" s="25"/>
      <c r="J31" s="29"/>
      <c r="K31" s="29"/>
      <c r="L31" s="25"/>
    </row>
    <row r="32" spans="1:12" x14ac:dyDescent="0.15">
      <c r="A32" s="26">
        <v>26</v>
      </c>
      <c r="B32" s="9" t="s">
        <v>108</v>
      </c>
      <c r="C32" s="30" t="s">
        <v>321</v>
      </c>
      <c r="D32" s="33">
        <v>0</v>
      </c>
      <c r="F32" s="25">
        <f>ROUND(SUMIF(Определители!I6:I20,"=2",'Базовые цены с учетом расхода'!N6:N20),2)</f>
        <v>0</v>
      </c>
      <c r="G32" s="25"/>
      <c r="H32" s="25"/>
      <c r="I32" s="25"/>
      <c r="J32" s="29"/>
      <c r="K32" s="29"/>
      <c r="L32" s="25"/>
    </row>
    <row r="33" spans="1:12" x14ac:dyDescent="0.15">
      <c r="A33" s="26">
        <v>27</v>
      </c>
      <c r="B33" s="9" t="s">
        <v>109</v>
      </c>
      <c r="C33" s="30" t="s">
        <v>321</v>
      </c>
      <c r="D33" s="33">
        <v>0</v>
      </c>
      <c r="F33" s="25">
        <f>ROUND(SUMIF(Определители!I6:I20,"=2",'Базовые цены с учетом расхода'!O6:O20),2)</f>
        <v>0</v>
      </c>
      <c r="G33" s="25"/>
      <c r="H33" s="25"/>
      <c r="I33" s="25"/>
      <c r="J33" s="29"/>
      <c r="K33" s="29"/>
      <c r="L33" s="25"/>
    </row>
    <row r="34" spans="1:12" x14ac:dyDescent="0.15">
      <c r="A34" s="26">
        <v>28</v>
      </c>
      <c r="B34" s="9" t="s">
        <v>110</v>
      </c>
      <c r="C34" s="30" t="s">
        <v>322</v>
      </c>
      <c r="D34" s="33">
        <v>0</v>
      </c>
      <c r="F34" s="25">
        <f>ROUND((F28+F32+F33),2)</f>
        <v>0</v>
      </c>
      <c r="G34" s="25"/>
      <c r="H34" s="25"/>
      <c r="I34" s="25"/>
      <c r="J34" s="29"/>
      <c r="K34" s="29"/>
      <c r="L34" s="25"/>
    </row>
    <row r="35" spans="1:12" x14ac:dyDescent="0.15">
      <c r="A35" s="26">
        <v>29</v>
      </c>
      <c r="B35" s="9" t="s">
        <v>111</v>
      </c>
      <c r="C35" s="30" t="s">
        <v>321</v>
      </c>
      <c r="D35" s="33">
        <v>0</v>
      </c>
      <c r="F35" s="25">
        <f>ROUND(SUMIF(Определители!I6:I20,"=3",'Базовые цены с учетом расхода'!B6:B20),2)</f>
        <v>0</v>
      </c>
      <c r="G35" s="25">
        <f>ROUND(SUMIF(Определители!I6:I20,"=3",'Базовые цены с учетом расхода'!C6:C20),2)</f>
        <v>0</v>
      </c>
      <c r="H35" s="25">
        <f>ROUND(SUMIF(Определители!I6:I20,"=3",'Базовые цены с учетом расхода'!D6:D20),2)</f>
        <v>0</v>
      </c>
      <c r="I35" s="25">
        <f>ROUND(SUMIF(Определители!I6:I20,"=3",'Базовые цены с учетом расхода'!E6:E20),2)</f>
        <v>0</v>
      </c>
      <c r="J35" s="29">
        <f>ROUND(SUMIF(Определители!I6:I20,"=3",'Базовые цены с учетом расхода'!I6:I20),8)</f>
        <v>0</v>
      </c>
      <c r="K35" s="29">
        <f>ROUND(SUMIF(Определители!I6:I20,"=3",'Базовые цены с учетом расхода'!K6:K20),8)</f>
        <v>0</v>
      </c>
      <c r="L35" s="25">
        <f>ROUND(SUMIF(Определители!I6:I20,"=3",'Базовые цены с учетом расхода'!F6:F20),2)</f>
        <v>0</v>
      </c>
    </row>
    <row r="36" spans="1:12" x14ac:dyDescent="0.15">
      <c r="A36" s="26">
        <v>30</v>
      </c>
      <c r="B36" s="9" t="s">
        <v>102</v>
      </c>
      <c r="C36" s="30" t="s">
        <v>321</v>
      </c>
      <c r="D36" s="33">
        <v>0</v>
      </c>
      <c r="F36" s="25">
        <f>ROUND(SUMIF(Определители!I6:I20,"=3",'Базовые цены с учетом расхода'!H6:H20),2)</f>
        <v>0</v>
      </c>
      <c r="G36" s="25"/>
      <c r="H36" s="25"/>
      <c r="I36" s="25"/>
      <c r="J36" s="29"/>
      <c r="K36" s="29"/>
      <c r="L36" s="25"/>
    </row>
    <row r="37" spans="1:12" x14ac:dyDescent="0.15">
      <c r="A37" s="26">
        <v>31</v>
      </c>
      <c r="B37" s="9" t="s">
        <v>108</v>
      </c>
      <c r="C37" s="30" t="s">
        <v>321</v>
      </c>
      <c r="D37" s="33">
        <v>0</v>
      </c>
      <c r="F37" s="25">
        <f>ROUND(SUMIF(Определители!I6:I20,"=3",'Базовые цены с учетом расхода'!N6:N20),2)</f>
        <v>0</v>
      </c>
      <c r="G37" s="25"/>
      <c r="H37" s="25"/>
      <c r="I37" s="25"/>
      <c r="J37" s="29"/>
      <c r="K37" s="29"/>
      <c r="L37" s="25"/>
    </row>
    <row r="38" spans="1:12" x14ac:dyDescent="0.15">
      <c r="A38" s="26">
        <v>32</v>
      </c>
      <c r="B38" s="9" t="s">
        <v>109</v>
      </c>
      <c r="C38" s="30" t="s">
        <v>321</v>
      </c>
      <c r="D38" s="33">
        <v>0</v>
      </c>
      <c r="F38" s="25">
        <f>ROUND(SUMIF(Определители!I6:I20,"=3",'Базовые цены с учетом расхода'!O6:O20),2)</f>
        <v>0</v>
      </c>
      <c r="G38" s="25"/>
      <c r="H38" s="25"/>
      <c r="I38" s="25"/>
      <c r="J38" s="29"/>
      <c r="K38" s="29"/>
      <c r="L38" s="25"/>
    </row>
    <row r="39" spans="1:12" x14ac:dyDescent="0.15">
      <c r="A39" s="26">
        <v>33</v>
      </c>
      <c r="B39" s="9" t="s">
        <v>112</v>
      </c>
      <c r="C39" s="30" t="s">
        <v>322</v>
      </c>
      <c r="D39" s="33">
        <v>0</v>
      </c>
      <c r="F39" s="25">
        <f>ROUND((F35+F37+F38),2)</f>
        <v>0</v>
      </c>
      <c r="G39" s="25"/>
      <c r="H39" s="25"/>
      <c r="I39" s="25"/>
      <c r="J39" s="29"/>
      <c r="K39" s="29"/>
      <c r="L39" s="25"/>
    </row>
    <row r="40" spans="1:12" x14ac:dyDescent="0.15">
      <c r="A40" s="26">
        <v>34</v>
      </c>
      <c r="B40" s="9" t="s">
        <v>113</v>
      </c>
      <c r="C40" s="30" t="s">
        <v>321</v>
      </c>
      <c r="D40" s="33">
        <v>0</v>
      </c>
      <c r="F40" s="25">
        <f>ROUND(SUMIF(Определители!I6:I20,"=4",'Базовые цены с учетом расхода'!B6:B20),2)</f>
        <v>0</v>
      </c>
      <c r="G40" s="25">
        <f>ROUND(SUMIF(Определители!I6:I20,"=4",'Базовые цены с учетом расхода'!C6:C20),2)</f>
        <v>0</v>
      </c>
      <c r="H40" s="25">
        <f>ROUND(SUMIF(Определители!I6:I20,"=4",'Базовые цены с учетом расхода'!D6:D20),2)</f>
        <v>0</v>
      </c>
      <c r="I40" s="25">
        <f>ROUND(SUMIF(Определители!I6:I20,"=4",'Базовые цены с учетом расхода'!E6:E20),2)</f>
        <v>0</v>
      </c>
      <c r="J40" s="29">
        <f>ROUND(SUMIF(Определители!I6:I20,"=4",'Базовые цены с учетом расхода'!I6:I20),8)</f>
        <v>0</v>
      </c>
      <c r="K40" s="29">
        <f>ROUND(SUMIF(Определители!I6:I20,"=4",'Базовые цены с учетом расхода'!K6:K20),8)</f>
        <v>0</v>
      </c>
      <c r="L40" s="25">
        <f>ROUND(SUMIF(Определители!I6:I20,"=4",'Базовые цены с учетом расхода'!F6:F20),2)</f>
        <v>0</v>
      </c>
    </row>
    <row r="41" spans="1:12" x14ac:dyDescent="0.15">
      <c r="A41" s="26">
        <v>35</v>
      </c>
      <c r="B41" s="9" t="s">
        <v>98</v>
      </c>
      <c r="C41" s="30" t="s">
        <v>321</v>
      </c>
      <c r="D41" s="33">
        <v>0</v>
      </c>
      <c r="F41" s="25"/>
      <c r="G41" s="25"/>
      <c r="H41" s="25"/>
      <c r="I41" s="25"/>
      <c r="J41" s="29"/>
      <c r="K41" s="29"/>
      <c r="L41" s="25"/>
    </row>
    <row r="42" spans="1:12" x14ac:dyDescent="0.15">
      <c r="A42" s="26">
        <v>36</v>
      </c>
      <c r="B42" s="9" t="s">
        <v>114</v>
      </c>
      <c r="C42" s="30" t="s">
        <v>321</v>
      </c>
      <c r="D42" s="33">
        <v>0</v>
      </c>
      <c r="F42" s="25">
        <f>ROUND(SUMIF(Определители!I6:I20,"=4",'Базовые цены с учетом расхода'!AJ6:AJ20),2)</f>
        <v>0</v>
      </c>
      <c r="G42" s="25">
        <f>ROUND(SUMIF(Определители!I6:I20,"=4",'Базовые цены с учетом расхода'!AI6:AI20),2)</f>
        <v>0</v>
      </c>
      <c r="H42" s="25">
        <f>ROUND(SUMIF(Определители!I6:I20,"=4",'Базовые цены с учетом расхода'!AH6:AH20),2)</f>
        <v>0</v>
      </c>
      <c r="I42" s="25">
        <f>ROUND(SUMIF(Определители!I6:I20,"=4",'Базовые цены с учетом расхода'!V6:V20),2)</f>
        <v>0</v>
      </c>
      <c r="J42" s="29"/>
      <c r="K42" s="29"/>
      <c r="L42" s="25"/>
    </row>
    <row r="43" spans="1:12" x14ac:dyDescent="0.15">
      <c r="A43" s="26">
        <v>37</v>
      </c>
      <c r="B43" s="9" t="s">
        <v>102</v>
      </c>
      <c r="C43" s="30" t="s">
        <v>321</v>
      </c>
      <c r="D43" s="33">
        <v>0</v>
      </c>
      <c r="F43" s="25">
        <f>ROUND(SUMIF(Определители!I6:I20,"=4",'Базовые цены с учетом расхода'!H6:H20),2)</f>
        <v>0</v>
      </c>
      <c r="G43" s="25"/>
      <c r="H43" s="25"/>
      <c r="I43" s="25"/>
      <c r="J43" s="29"/>
      <c r="K43" s="29"/>
      <c r="L43" s="25"/>
    </row>
    <row r="44" spans="1:12" x14ac:dyDescent="0.15">
      <c r="A44" s="26">
        <v>38</v>
      </c>
      <c r="B44" s="9" t="s">
        <v>108</v>
      </c>
      <c r="C44" s="30" t="s">
        <v>321</v>
      </c>
      <c r="D44" s="33">
        <v>0</v>
      </c>
      <c r="F44" s="25">
        <f>ROUND(SUMIF(Определители!I6:I20,"=4",'Базовые цены с учетом расхода'!N6:N20),2)</f>
        <v>0</v>
      </c>
      <c r="G44" s="25"/>
      <c r="H44" s="25"/>
      <c r="I44" s="25"/>
      <c r="J44" s="29"/>
      <c r="K44" s="29"/>
      <c r="L44" s="25"/>
    </row>
    <row r="45" spans="1:12" x14ac:dyDescent="0.15">
      <c r="A45" s="26">
        <v>39</v>
      </c>
      <c r="B45" s="9" t="s">
        <v>109</v>
      </c>
      <c r="C45" s="30" t="s">
        <v>321</v>
      </c>
      <c r="D45" s="33">
        <v>0</v>
      </c>
      <c r="F45" s="25">
        <f>ROUND(SUMIF(Определители!I6:I20,"=4",'Базовые цены с учетом расхода'!O6:O20),2)</f>
        <v>0</v>
      </c>
      <c r="G45" s="25"/>
      <c r="H45" s="25"/>
      <c r="I45" s="25"/>
      <c r="J45" s="29"/>
      <c r="K45" s="29"/>
      <c r="L45" s="25"/>
    </row>
    <row r="46" spans="1:12" x14ac:dyDescent="0.15">
      <c r="A46" s="26">
        <v>40</v>
      </c>
      <c r="B46" s="9" t="s">
        <v>95</v>
      </c>
      <c r="C46" s="30" t="s">
        <v>321</v>
      </c>
      <c r="D46" s="33">
        <v>0</v>
      </c>
      <c r="F46" s="25">
        <f ca="1">ROUND(СУММПРОИЗВЕСЛИ(1,Определители!I6:I20," ",'Базовые цены с учетом расхода'!M6:M20,Начисления!I6:I20,0),2)</f>
        <v>0</v>
      </c>
      <c r="G46" s="25"/>
      <c r="H46" s="25"/>
      <c r="I46" s="25"/>
      <c r="J46" s="29"/>
      <c r="K46" s="29"/>
      <c r="L46" s="25"/>
    </row>
    <row r="47" spans="1:12" x14ac:dyDescent="0.15">
      <c r="A47" s="26">
        <v>41</v>
      </c>
      <c r="B47" s="9" t="s">
        <v>115</v>
      </c>
      <c r="C47" s="30" t="s">
        <v>322</v>
      </c>
      <c r="D47" s="33">
        <v>0</v>
      </c>
      <c r="F47" s="25">
        <f>ROUND((F40+F44+F45),2)</f>
        <v>0</v>
      </c>
      <c r="G47" s="25"/>
      <c r="H47" s="25"/>
      <c r="I47" s="25"/>
      <c r="J47" s="29"/>
      <c r="K47" s="29"/>
      <c r="L47" s="25"/>
    </row>
    <row r="48" spans="1:12" x14ac:dyDescent="0.15">
      <c r="A48" s="26">
        <v>42</v>
      </c>
      <c r="B48" s="9" t="s">
        <v>116</v>
      </c>
      <c r="C48" s="30" t="s">
        <v>321</v>
      </c>
      <c r="D48" s="33">
        <v>0</v>
      </c>
      <c r="F48" s="25">
        <f>ROUND(SUMIF(Определители!I6:I20,"=5",'Базовые цены с учетом расхода'!B6:B20),2)</f>
        <v>0</v>
      </c>
      <c r="G48" s="25">
        <f>ROUND(SUMIF(Определители!I6:I20,"=5",'Базовые цены с учетом расхода'!C6:C20),2)</f>
        <v>0</v>
      </c>
      <c r="H48" s="25">
        <f>ROUND(SUMIF(Определители!I6:I20,"=5",'Базовые цены с учетом расхода'!D6:D20),2)</f>
        <v>0</v>
      </c>
      <c r="I48" s="25">
        <f>ROUND(SUMIF(Определители!I6:I20,"=5",'Базовые цены с учетом расхода'!E6:E20),2)</f>
        <v>0</v>
      </c>
      <c r="J48" s="29">
        <f>ROUND(SUMIF(Определители!I6:I20,"=5",'Базовые цены с учетом расхода'!I6:I20),8)</f>
        <v>0</v>
      </c>
      <c r="K48" s="29">
        <f>ROUND(SUMIF(Определители!I6:I20,"=5",'Базовые цены с учетом расхода'!K6:K20),8)</f>
        <v>0</v>
      </c>
      <c r="L48" s="25">
        <f>ROUND(SUMIF(Определители!I6:I20,"=5",'Базовые цены с учетом расхода'!F6:F20),2)</f>
        <v>0</v>
      </c>
    </row>
    <row r="49" spans="1:12" x14ac:dyDescent="0.15">
      <c r="A49" s="26">
        <v>43</v>
      </c>
      <c r="B49" s="9" t="s">
        <v>102</v>
      </c>
      <c r="C49" s="30" t="s">
        <v>321</v>
      </c>
      <c r="D49" s="33">
        <v>0</v>
      </c>
      <c r="F49" s="25">
        <f>ROUND(SUMIF(Определители!I6:I20,"=5",'Базовые цены с учетом расхода'!H6:H20),2)</f>
        <v>0</v>
      </c>
      <c r="G49" s="25"/>
      <c r="H49" s="25"/>
      <c r="I49" s="25"/>
      <c r="J49" s="29"/>
      <c r="K49" s="29"/>
      <c r="L49" s="25"/>
    </row>
    <row r="50" spans="1:12" x14ac:dyDescent="0.15">
      <c r="A50" s="26">
        <v>44</v>
      </c>
      <c r="B50" s="9" t="s">
        <v>108</v>
      </c>
      <c r="C50" s="30" t="s">
        <v>321</v>
      </c>
      <c r="D50" s="33">
        <v>0</v>
      </c>
      <c r="F50" s="25">
        <f>ROUND(SUMIF(Определители!I6:I20,"=5",'Базовые цены с учетом расхода'!N6:N20),2)</f>
        <v>0</v>
      </c>
      <c r="G50" s="25"/>
      <c r="H50" s="25"/>
      <c r="I50" s="25"/>
      <c r="J50" s="29"/>
      <c r="K50" s="29"/>
      <c r="L50" s="25"/>
    </row>
    <row r="51" spans="1:12" x14ac:dyDescent="0.15">
      <c r="A51" s="26">
        <v>45</v>
      </c>
      <c r="B51" s="9" t="s">
        <v>109</v>
      </c>
      <c r="C51" s="30" t="s">
        <v>321</v>
      </c>
      <c r="D51" s="33">
        <v>0</v>
      </c>
      <c r="F51" s="25">
        <f>ROUND(SUMIF(Определители!I6:I20,"=5",'Базовые цены с учетом расхода'!O6:O20),2)</f>
        <v>0</v>
      </c>
      <c r="G51" s="25"/>
      <c r="H51" s="25"/>
      <c r="I51" s="25"/>
      <c r="J51" s="29"/>
      <c r="K51" s="29"/>
      <c r="L51" s="25"/>
    </row>
    <row r="52" spans="1:12" x14ac:dyDescent="0.15">
      <c r="A52" s="26">
        <v>46</v>
      </c>
      <c r="B52" s="9" t="s">
        <v>117</v>
      </c>
      <c r="C52" s="30" t="s">
        <v>322</v>
      </c>
      <c r="D52" s="33">
        <v>0</v>
      </c>
      <c r="F52" s="25">
        <f>ROUND((F48+F50+F51),2)</f>
        <v>0</v>
      </c>
      <c r="G52" s="25"/>
      <c r="H52" s="25"/>
      <c r="I52" s="25"/>
      <c r="J52" s="29"/>
      <c r="K52" s="29"/>
      <c r="L52" s="25"/>
    </row>
    <row r="53" spans="1:12" x14ac:dyDescent="0.15">
      <c r="A53" s="26">
        <v>47</v>
      </c>
      <c r="B53" s="9" t="s">
        <v>118</v>
      </c>
      <c r="C53" s="30" t="s">
        <v>321</v>
      </c>
      <c r="D53" s="33">
        <v>0</v>
      </c>
      <c r="F53" s="25">
        <f>ROUND(SUMIF(Определители!I6:I20,"=6",'Базовые цены с учетом расхода'!B6:B20),2)</f>
        <v>0</v>
      </c>
      <c r="G53" s="25">
        <f>ROUND(SUMIF(Определители!I6:I20,"=6",'Базовые цены с учетом расхода'!C6:C20),2)</f>
        <v>0</v>
      </c>
      <c r="H53" s="25">
        <f>ROUND(SUMIF(Определители!I6:I20,"=6",'Базовые цены с учетом расхода'!D6:D20),2)</f>
        <v>0</v>
      </c>
      <c r="I53" s="25">
        <f>ROUND(SUMIF(Определители!I6:I20,"=6",'Базовые цены с учетом расхода'!E6:E20),2)</f>
        <v>0</v>
      </c>
      <c r="J53" s="29">
        <f>ROUND(SUMIF(Определители!I6:I20,"=6",'Базовые цены с учетом расхода'!I6:I20),8)</f>
        <v>0</v>
      </c>
      <c r="K53" s="29">
        <f>ROUND(SUMIF(Определители!I6:I20,"=6",'Базовые цены с учетом расхода'!K6:K20),8)</f>
        <v>0</v>
      </c>
      <c r="L53" s="25">
        <f>ROUND(SUMIF(Определители!I6:I20,"=6",'Базовые цены с учетом расхода'!F6:F20),2)</f>
        <v>0</v>
      </c>
    </row>
    <row r="54" spans="1:12" x14ac:dyDescent="0.15">
      <c r="A54" s="26">
        <v>48</v>
      </c>
      <c r="B54" s="9" t="s">
        <v>102</v>
      </c>
      <c r="C54" s="30" t="s">
        <v>321</v>
      </c>
      <c r="D54" s="33">
        <v>0</v>
      </c>
      <c r="F54" s="25">
        <f>ROUND(SUMIF(Определители!I6:I20,"=6",'Базовые цены с учетом расхода'!H6:H20),2)</f>
        <v>0</v>
      </c>
      <c r="G54" s="25"/>
      <c r="H54" s="25"/>
      <c r="I54" s="25"/>
      <c r="J54" s="29"/>
      <c r="K54" s="29"/>
      <c r="L54" s="25"/>
    </row>
    <row r="55" spans="1:12" x14ac:dyDescent="0.15">
      <c r="A55" s="26">
        <v>49</v>
      </c>
      <c r="B55" s="9" t="s">
        <v>108</v>
      </c>
      <c r="C55" s="30" t="s">
        <v>321</v>
      </c>
      <c r="D55" s="33">
        <v>0</v>
      </c>
      <c r="F55" s="25">
        <f>ROUND(SUMIF(Определители!I6:I20,"=6",'Базовые цены с учетом расхода'!N6:N20),2)</f>
        <v>0</v>
      </c>
      <c r="G55" s="25"/>
      <c r="H55" s="25"/>
      <c r="I55" s="25"/>
      <c r="J55" s="29"/>
      <c r="K55" s="29"/>
      <c r="L55" s="25"/>
    </row>
    <row r="56" spans="1:12" x14ac:dyDescent="0.15">
      <c r="A56" s="26">
        <v>50</v>
      </c>
      <c r="B56" s="9" t="s">
        <v>109</v>
      </c>
      <c r="C56" s="30" t="s">
        <v>321</v>
      </c>
      <c r="D56" s="33">
        <v>0</v>
      </c>
      <c r="F56" s="25">
        <f>ROUND(SUMIF(Определители!I6:I20,"=6",'Базовые цены с учетом расхода'!O6:O20),2)</f>
        <v>0</v>
      </c>
      <c r="G56" s="25"/>
      <c r="H56" s="25"/>
      <c r="I56" s="25"/>
      <c r="J56" s="29"/>
      <c r="K56" s="29"/>
      <c r="L56" s="25"/>
    </row>
    <row r="57" spans="1:12" x14ac:dyDescent="0.15">
      <c r="A57" s="26">
        <v>51</v>
      </c>
      <c r="B57" s="9" t="s">
        <v>119</v>
      </c>
      <c r="C57" s="30" t="s">
        <v>322</v>
      </c>
      <c r="D57" s="33">
        <v>0</v>
      </c>
      <c r="F57" s="25">
        <f>ROUND((F53+F55+F56),2)</f>
        <v>0</v>
      </c>
      <c r="G57" s="25"/>
      <c r="H57" s="25"/>
      <c r="I57" s="25"/>
      <c r="J57" s="29"/>
      <c r="K57" s="29"/>
      <c r="L57" s="25"/>
    </row>
    <row r="58" spans="1:12" x14ac:dyDescent="0.15">
      <c r="A58" s="26">
        <v>52</v>
      </c>
      <c r="B58" s="9" t="s">
        <v>120</v>
      </c>
      <c r="C58" s="30" t="s">
        <v>321</v>
      </c>
      <c r="D58" s="33">
        <v>0</v>
      </c>
      <c r="F58" s="25">
        <f>ROUND(SUMIF(Определители!I6:I20,"=7",'Базовые цены с учетом расхода'!B6:B20),2)</f>
        <v>0</v>
      </c>
      <c r="G58" s="25">
        <f>ROUND(SUMIF(Определители!I6:I20,"=7",'Базовые цены с учетом расхода'!C6:C20),2)</f>
        <v>0</v>
      </c>
      <c r="H58" s="25">
        <f>ROUND(SUMIF(Определители!I6:I20,"=7",'Базовые цены с учетом расхода'!D6:D20),2)</f>
        <v>0</v>
      </c>
      <c r="I58" s="25">
        <f>ROUND(SUMIF(Определители!I6:I20,"=7",'Базовые цены с учетом расхода'!E6:E20),2)</f>
        <v>0</v>
      </c>
      <c r="J58" s="29">
        <f>ROUND(SUMIF(Определители!I6:I20,"=7",'Базовые цены с учетом расхода'!I6:I20),8)</f>
        <v>0</v>
      </c>
      <c r="K58" s="29">
        <f>ROUND(SUMIF(Определители!I6:I20,"=7",'Базовые цены с учетом расхода'!K6:K20),8)</f>
        <v>0</v>
      </c>
      <c r="L58" s="25">
        <f>ROUND(SUMIF(Определители!I6:I20,"=7",'Базовые цены с учетом расхода'!F6:F20),2)</f>
        <v>0</v>
      </c>
    </row>
    <row r="59" spans="1:12" x14ac:dyDescent="0.15">
      <c r="A59" s="26">
        <v>53</v>
      </c>
      <c r="B59" s="9" t="s">
        <v>98</v>
      </c>
      <c r="C59" s="30" t="s">
        <v>321</v>
      </c>
      <c r="D59" s="33">
        <v>0</v>
      </c>
      <c r="F59" s="25"/>
      <c r="G59" s="25"/>
      <c r="H59" s="25"/>
      <c r="I59" s="25"/>
      <c r="J59" s="29"/>
      <c r="K59" s="29"/>
      <c r="L59" s="25"/>
    </row>
    <row r="60" spans="1:12" x14ac:dyDescent="0.15">
      <c r="A60" s="26">
        <v>54</v>
      </c>
      <c r="B60" s="9" t="s">
        <v>107</v>
      </c>
      <c r="C60" s="30" t="s">
        <v>321</v>
      </c>
      <c r="D60" s="33">
        <v>0</v>
      </c>
      <c r="F60" s="25">
        <f ca="1">ROUND(СУММЕСЛИ2(Определители!I6:I20,"2",Определители!G6:G20,"1",'Базовые цены с учетом расхода'!B6:B20),2)</f>
        <v>0</v>
      </c>
      <c r="G60" s="25"/>
      <c r="H60" s="25"/>
      <c r="I60" s="25"/>
      <c r="J60" s="29"/>
      <c r="K60" s="29"/>
      <c r="L60" s="25"/>
    </row>
    <row r="61" spans="1:12" x14ac:dyDescent="0.15">
      <c r="A61" s="26">
        <v>55</v>
      </c>
      <c r="B61" s="9" t="s">
        <v>102</v>
      </c>
      <c r="C61" s="30" t="s">
        <v>321</v>
      </c>
      <c r="D61" s="33">
        <v>0</v>
      </c>
      <c r="F61" s="25">
        <f>ROUND(SUMIF(Определители!I6:I20,"=7",'Базовые цены с учетом расхода'!H6:H20),2)</f>
        <v>0</v>
      </c>
      <c r="G61" s="25"/>
      <c r="H61" s="25"/>
      <c r="I61" s="25"/>
      <c r="J61" s="29"/>
      <c r="K61" s="29"/>
      <c r="L61" s="25"/>
    </row>
    <row r="62" spans="1:12" x14ac:dyDescent="0.15">
      <c r="A62" s="26">
        <v>56</v>
      </c>
      <c r="B62" s="9" t="s">
        <v>108</v>
      </c>
      <c r="C62" s="30" t="s">
        <v>321</v>
      </c>
      <c r="D62" s="33">
        <v>0</v>
      </c>
      <c r="F62" s="25">
        <f>ROUND(SUMIF(Определители!I6:I20,"=7",'Базовые цены с учетом расхода'!N6:N20),2)</f>
        <v>0</v>
      </c>
      <c r="G62" s="25"/>
      <c r="H62" s="25"/>
      <c r="I62" s="25"/>
      <c r="J62" s="29"/>
      <c r="K62" s="29"/>
      <c r="L62" s="25"/>
    </row>
    <row r="63" spans="1:12" x14ac:dyDescent="0.15">
      <c r="A63" s="26">
        <v>57</v>
      </c>
      <c r="B63" s="9" t="s">
        <v>109</v>
      </c>
      <c r="C63" s="30" t="s">
        <v>321</v>
      </c>
      <c r="D63" s="33">
        <v>0</v>
      </c>
      <c r="F63" s="25">
        <f>ROUND(SUMIF(Определители!I6:I20,"=7",'Базовые цены с учетом расхода'!O6:O20),2)</f>
        <v>0</v>
      </c>
      <c r="G63" s="25"/>
      <c r="H63" s="25"/>
      <c r="I63" s="25"/>
      <c r="J63" s="29"/>
      <c r="K63" s="29"/>
      <c r="L63" s="25"/>
    </row>
    <row r="64" spans="1:12" x14ac:dyDescent="0.15">
      <c r="A64" s="26">
        <v>58</v>
      </c>
      <c r="B64" s="9" t="s">
        <v>121</v>
      </c>
      <c r="C64" s="30" t="s">
        <v>322</v>
      </c>
      <c r="D64" s="33">
        <v>0</v>
      </c>
      <c r="F64" s="25">
        <f>ROUND((F58+F62+F63),2)</f>
        <v>0</v>
      </c>
      <c r="G64" s="25"/>
      <c r="H64" s="25"/>
      <c r="I64" s="25"/>
      <c r="J64" s="29"/>
      <c r="K64" s="29"/>
      <c r="L64" s="25"/>
    </row>
    <row r="65" spans="1:12" x14ac:dyDescent="0.15">
      <c r="A65" s="26">
        <v>59</v>
      </c>
      <c r="B65" s="9" t="s">
        <v>122</v>
      </c>
      <c r="C65" s="30" t="s">
        <v>321</v>
      </c>
      <c r="D65" s="33">
        <v>0</v>
      </c>
      <c r="F65" s="25">
        <f>ROUND(SUMIF(Определители!I6:I20,"=;",'Базовые цены с учетом расхода'!B6:B20),2)</f>
        <v>0</v>
      </c>
      <c r="G65" s="25">
        <f>ROUND(SUMIF(Определители!I6:I20,"=;",'Базовые цены с учетом расхода'!C6:C20),2)</f>
        <v>0</v>
      </c>
      <c r="H65" s="25">
        <f>ROUND(SUMIF(Определители!I6:I20,"=;",'Базовые цены с учетом расхода'!D6:D20),2)</f>
        <v>0</v>
      </c>
      <c r="I65" s="25">
        <f>ROUND(SUMIF(Определители!I6:I20,"=;",'Базовые цены с учетом расхода'!E6:E20),2)</f>
        <v>0</v>
      </c>
      <c r="J65" s="29">
        <f>ROUND(SUMIF(Определители!I6:I20,"=;",'Базовые цены с учетом расхода'!I6:I20),8)</f>
        <v>0</v>
      </c>
      <c r="K65" s="29">
        <f>ROUND(SUMIF(Определители!I6:I20,"=;",'Базовые цены с учетом расхода'!K6:K20),8)</f>
        <v>0</v>
      </c>
      <c r="L65" s="25">
        <f>ROUND(SUMIF(Определители!I6:I20,"=;",'Базовые цены с учетом расхода'!F6:F20),2)</f>
        <v>0</v>
      </c>
    </row>
    <row r="66" spans="1:12" x14ac:dyDescent="0.15">
      <c r="A66" s="26">
        <v>60</v>
      </c>
      <c r="B66" s="9" t="s">
        <v>123</v>
      </c>
      <c r="C66" s="30" t="s">
        <v>321</v>
      </c>
      <c r="D66" s="33">
        <v>0</v>
      </c>
      <c r="F66" s="25">
        <f>ROUND(SUMIF(Определители!I6:I20,"=;",'Базовые цены с учетом расхода'!AF6:AF20),2)</f>
        <v>0</v>
      </c>
      <c r="G66" s="25"/>
      <c r="H66" s="25"/>
      <c r="I66" s="25"/>
      <c r="J66" s="29"/>
      <c r="K66" s="29"/>
      <c r="L66" s="25"/>
    </row>
    <row r="67" spans="1:12" x14ac:dyDescent="0.15">
      <c r="A67" s="26">
        <v>61</v>
      </c>
      <c r="B67" s="9" t="s">
        <v>124</v>
      </c>
      <c r="C67" s="30" t="s">
        <v>321</v>
      </c>
      <c r="D67" s="33">
        <v>0</v>
      </c>
      <c r="F67" s="25">
        <f>ROUND(SUMIF(Определители!I6:I20,"=;",'Базовые цены с учетом расхода'!AG6:AG20),2)</f>
        <v>0</v>
      </c>
      <c r="G67" s="25"/>
      <c r="H67" s="25"/>
      <c r="I67" s="25"/>
      <c r="J67" s="29"/>
      <c r="K67" s="29"/>
      <c r="L67" s="25"/>
    </row>
    <row r="68" spans="1:12" x14ac:dyDescent="0.15">
      <c r="A68" s="26">
        <v>62</v>
      </c>
      <c r="B68" s="9" t="s">
        <v>108</v>
      </c>
      <c r="C68" s="30" t="s">
        <v>321</v>
      </c>
      <c r="D68" s="33">
        <v>0</v>
      </c>
      <c r="F68" s="25">
        <f>ROUND(SUMIF(Определители!I6:I20,"=;",'Базовые цены с учетом расхода'!N6:N20),2)</f>
        <v>0</v>
      </c>
      <c r="G68" s="25"/>
      <c r="H68" s="25"/>
      <c r="I68" s="25"/>
      <c r="J68" s="29"/>
      <c r="K68" s="29"/>
      <c r="L68" s="25"/>
    </row>
    <row r="69" spans="1:12" x14ac:dyDescent="0.15">
      <c r="A69" s="26">
        <v>63</v>
      </c>
      <c r="B69" s="9" t="s">
        <v>109</v>
      </c>
      <c r="C69" s="30" t="s">
        <v>321</v>
      </c>
      <c r="D69" s="33">
        <v>0</v>
      </c>
      <c r="F69" s="25">
        <f>ROUND(SUMIF(Определители!I6:I20,"=;",'Базовые цены с учетом расхода'!O6:O20),2)</f>
        <v>0</v>
      </c>
      <c r="G69" s="25"/>
      <c r="H69" s="25"/>
      <c r="I69" s="25"/>
      <c r="J69" s="29"/>
      <c r="K69" s="29"/>
      <c r="L69" s="25"/>
    </row>
    <row r="70" spans="1:12" x14ac:dyDescent="0.15">
      <c r="A70" s="26">
        <v>64</v>
      </c>
      <c r="B70" s="9" t="s">
        <v>125</v>
      </c>
      <c r="C70" s="30" t="s">
        <v>322</v>
      </c>
      <c r="D70" s="33">
        <v>0</v>
      </c>
      <c r="F70" s="25">
        <f>ROUND((F65+F68+F69),2)</f>
        <v>0</v>
      </c>
      <c r="G70" s="25"/>
      <c r="H70" s="25"/>
      <c r="I70" s="25"/>
      <c r="J70" s="29"/>
      <c r="K70" s="29"/>
      <c r="L70" s="25"/>
    </row>
    <row r="71" spans="1:12" x14ac:dyDescent="0.15">
      <c r="A71" s="26">
        <v>65</v>
      </c>
      <c r="B71" s="9" t="s">
        <v>126</v>
      </c>
      <c r="C71" s="30" t="s">
        <v>321</v>
      </c>
      <c r="D71" s="33">
        <v>0</v>
      </c>
      <c r="F71" s="25">
        <f>ROUND(SUMIF(Определители!I6:I20,"=9",'Базовые цены с учетом расхода'!B6:B20),2)</f>
        <v>0</v>
      </c>
      <c r="G71" s="25">
        <f>ROUND(SUMIF(Определители!I6:I20,"=9",'Базовые цены с учетом расхода'!C6:C20),2)</f>
        <v>0</v>
      </c>
      <c r="H71" s="25">
        <f>ROUND(SUMIF(Определители!I6:I20,"=9",'Базовые цены с учетом расхода'!D6:D20),2)</f>
        <v>0</v>
      </c>
      <c r="I71" s="25">
        <f>ROUND(SUMIF(Определители!I6:I20,"=9",'Базовые цены с учетом расхода'!E6:E20),2)</f>
        <v>0</v>
      </c>
      <c r="J71" s="29">
        <f>ROUND(SUMIF(Определители!I6:I20,"=9",'Базовые цены с учетом расхода'!I6:I20),8)</f>
        <v>0</v>
      </c>
      <c r="K71" s="29">
        <f>ROUND(SUMIF(Определители!I6:I20,"=9",'Базовые цены с учетом расхода'!K6:K20),8)</f>
        <v>0</v>
      </c>
      <c r="L71" s="25">
        <f>ROUND(SUMIF(Определители!I6:I20,"=9",'Базовые цены с учетом расхода'!F6:F20),2)</f>
        <v>0</v>
      </c>
    </row>
    <row r="72" spans="1:12" x14ac:dyDescent="0.15">
      <c r="A72" s="26">
        <v>66</v>
      </c>
      <c r="B72" s="9" t="s">
        <v>108</v>
      </c>
      <c r="C72" s="30" t="s">
        <v>321</v>
      </c>
      <c r="D72" s="33">
        <v>0</v>
      </c>
      <c r="F72" s="25">
        <f>ROUND(SUMIF(Определители!I6:I20,"=9",'Базовые цены с учетом расхода'!N6:N20),2)</f>
        <v>0</v>
      </c>
      <c r="G72" s="25"/>
      <c r="H72" s="25"/>
      <c r="I72" s="25"/>
      <c r="J72" s="29"/>
      <c r="K72" s="29"/>
      <c r="L72" s="25"/>
    </row>
    <row r="73" spans="1:12" x14ac:dyDescent="0.15">
      <c r="A73" s="26">
        <v>67</v>
      </c>
      <c r="B73" s="9" t="s">
        <v>109</v>
      </c>
      <c r="C73" s="30" t="s">
        <v>321</v>
      </c>
      <c r="D73" s="33">
        <v>0</v>
      </c>
      <c r="F73" s="25">
        <f>ROUND(SUMIF(Определители!I6:I20,"=9",'Базовые цены с учетом расхода'!O6:O20),2)</f>
        <v>0</v>
      </c>
      <c r="G73" s="25"/>
      <c r="H73" s="25"/>
      <c r="I73" s="25"/>
      <c r="J73" s="29"/>
      <c r="K73" s="29"/>
      <c r="L73" s="25"/>
    </row>
    <row r="74" spans="1:12" x14ac:dyDescent="0.15">
      <c r="A74" s="26">
        <v>68</v>
      </c>
      <c r="B74" s="9" t="s">
        <v>127</v>
      </c>
      <c r="C74" s="30" t="s">
        <v>322</v>
      </c>
      <c r="D74" s="33">
        <v>0</v>
      </c>
      <c r="F74" s="25">
        <f>ROUND((F71+F72+F73),2)</f>
        <v>0</v>
      </c>
      <c r="G74" s="25"/>
      <c r="H74" s="25"/>
      <c r="I74" s="25"/>
      <c r="J74" s="29"/>
      <c r="K74" s="29"/>
      <c r="L74" s="25"/>
    </row>
    <row r="75" spans="1:12" x14ac:dyDescent="0.15">
      <c r="A75" s="26">
        <v>69</v>
      </c>
      <c r="B75" s="9" t="s">
        <v>128</v>
      </c>
      <c r="C75" s="30" t="s">
        <v>321</v>
      </c>
      <c r="D75" s="33">
        <v>0</v>
      </c>
      <c r="F75" s="25">
        <f>ROUND(SUMIF(Определители!I6:I20,"=:",'Базовые цены с учетом расхода'!B6:B20),2)</f>
        <v>0</v>
      </c>
      <c r="G75" s="25">
        <f>ROUND(SUMIF(Определители!I6:I20,"=:",'Базовые цены с учетом расхода'!C6:C20),2)</f>
        <v>0</v>
      </c>
      <c r="H75" s="25">
        <f>ROUND(SUMIF(Определители!I6:I20,"=:",'Базовые цены с учетом расхода'!D6:D20),2)</f>
        <v>0</v>
      </c>
      <c r="I75" s="25">
        <f>ROUND(SUMIF(Определители!I6:I20,"=:",'Базовые цены с учетом расхода'!E6:E20),2)</f>
        <v>0</v>
      </c>
      <c r="J75" s="29">
        <f>ROUND(SUMIF(Определители!I6:I20,"=:",'Базовые цены с учетом расхода'!I6:I20),8)</f>
        <v>0</v>
      </c>
      <c r="K75" s="29">
        <f>ROUND(SUMIF(Определители!I6:I20,"=:",'Базовые цены с учетом расхода'!K6:K20),8)</f>
        <v>0</v>
      </c>
      <c r="L75" s="25">
        <f>ROUND(SUMIF(Определители!I6:I20,"=:",'Базовые цены с учетом расхода'!F6:F20),2)</f>
        <v>0</v>
      </c>
    </row>
    <row r="76" spans="1:12" x14ac:dyDescent="0.15">
      <c r="A76" s="26">
        <v>70</v>
      </c>
      <c r="B76" s="9" t="s">
        <v>102</v>
      </c>
      <c r="C76" s="30" t="s">
        <v>321</v>
      </c>
      <c r="D76" s="33">
        <v>0</v>
      </c>
      <c r="F76" s="25">
        <f>ROUND(SUMIF(Определители!I6:I20,"=:",'Базовые цены с учетом расхода'!H6:H20),2)</f>
        <v>0</v>
      </c>
      <c r="G76" s="25"/>
      <c r="H76" s="25"/>
      <c r="I76" s="25"/>
      <c r="J76" s="29"/>
      <c r="K76" s="29"/>
      <c r="L76" s="25"/>
    </row>
    <row r="77" spans="1:12" x14ac:dyDescent="0.15">
      <c r="A77" s="26">
        <v>71</v>
      </c>
      <c r="B77" s="9" t="s">
        <v>108</v>
      </c>
      <c r="C77" s="30" t="s">
        <v>321</v>
      </c>
      <c r="D77" s="33">
        <v>0</v>
      </c>
      <c r="F77" s="25">
        <f>ROUND(SUMIF(Определители!I6:I20,"=:",'Базовые цены с учетом расхода'!N6:N20),2)</f>
        <v>0</v>
      </c>
      <c r="G77" s="25"/>
      <c r="H77" s="25"/>
      <c r="I77" s="25"/>
      <c r="J77" s="29"/>
      <c r="K77" s="29"/>
      <c r="L77" s="25"/>
    </row>
    <row r="78" spans="1:12" x14ac:dyDescent="0.15">
      <c r="A78" s="26">
        <v>72</v>
      </c>
      <c r="B78" s="9" t="s">
        <v>109</v>
      </c>
      <c r="C78" s="30" t="s">
        <v>321</v>
      </c>
      <c r="D78" s="33">
        <v>0</v>
      </c>
      <c r="F78" s="25">
        <f>ROUND(SUMIF(Определители!I6:I20,"=:",'Базовые цены с учетом расхода'!O6:O20),2)</f>
        <v>0</v>
      </c>
      <c r="G78" s="25"/>
      <c r="H78" s="25"/>
      <c r="I78" s="25"/>
      <c r="J78" s="29"/>
      <c r="K78" s="29"/>
      <c r="L78" s="25"/>
    </row>
    <row r="79" spans="1:12" x14ac:dyDescent="0.15">
      <c r="A79" s="26">
        <v>73</v>
      </c>
      <c r="B79" s="9" t="s">
        <v>129</v>
      </c>
      <c r="C79" s="30" t="s">
        <v>322</v>
      </c>
      <c r="D79" s="33">
        <v>0</v>
      </c>
      <c r="F79" s="25">
        <f>ROUND((F75+F77+F78),2)</f>
        <v>0</v>
      </c>
      <c r="G79" s="25"/>
      <c r="H79" s="25"/>
      <c r="I79" s="25"/>
      <c r="J79" s="29"/>
      <c r="K79" s="29"/>
      <c r="L79" s="25"/>
    </row>
    <row r="80" spans="1:12" x14ac:dyDescent="0.15">
      <c r="A80" s="26">
        <v>74</v>
      </c>
      <c r="B80" s="9" t="s">
        <v>130</v>
      </c>
      <c r="C80" s="30" t="s">
        <v>321</v>
      </c>
      <c r="D80" s="33">
        <v>0</v>
      </c>
      <c r="F80" s="25">
        <f>ROUND(SUMIF(Определители!I6:I20,"=8",'Базовые цены с учетом расхода'!B6:B20),2)</f>
        <v>0</v>
      </c>
      <c r="G80" s="25">
        <f>ROUND(SUMIF(Определители!I6:I20,"=8",'Базовые цены с учетом расхода'!C6:C20),2)</f>
        <v>0</v>
      </c>
      <c r="H80" s="25">
        <f>ROUND(SUMIF(Определители!I6:I20,"=8",'Базовые цены с учетом расхода'!D6:D20),2)</f>
        <v>0</v>
      </c>
      <c r="I80" s="25">
        <f>ROUND(SUMIF(Определители!I6:I20,"=8",'Базовые цены с учетом расхода'!E6:E20),2)</f>
        <v>0</v>
      </c>
      <c r="J80" s="29">
        <f>ROUND(SUMIF(Определители!I6:I20,"=8",'Базовые цены с учетом расхода'!I6:I20),8)</f>
        <v>0</v>
      </c>
      <c r="K80" s="29">
        <f>ROUND(SUMIF(Определители!I6:I20,"=8",'Базовые цены с учетом расхода'!K6:K20),8)</f>
        <v>0</v>
      </c>
      <c r="L80" s="25">
        <f>ROUND(SUMIF(Определители!I6:I20,"=8",'Базовые цены с учетом расхода'!F6:F20),2)</f>
        <v>0</v>
      </c>
    </row>
    <row r="81" spans="1:12" x14ac:dyDescent="0.15">
      <c r="A81" s="26">
        <v>75</v>
      </c>
      <c r="B81" s="9" t="s">
        <v>102</v>
      </c>
      <c r="C81" s="30" t="s">
        <v>321</v>
      </c>
      <c r="D81" s="33">
        <v>0</v>
      </c>
      <c r="F81" s="25">
        <f>ROUND(SUMIF(Определители!I6:I20,"=8",'Базовые цены с учетом расхода'!H6:H20),2)</f>
        <v>0</v>
      </c>
      <c r="G81" s="25"/>
      <c r="H81" s="25"/>
      <c r="I81" s="25"/>
      <c r="J81" s="29"/>
      <c r="K81" s="29"/>
      <c r="L81" s="25"/>
    </row>
    <row r="82" spans="1:12" x14ac:dyDescent="0.15">
      <c r="A82" s="26">
        <v>76</v>
      </c>
      <c r="B82" s="9" t="s">
        <v>201</v>
      </c>
      <c r="C82" s="30" t="s">
        <v>322</v>
      </c>
      <c r="D82" s="33">
        <v>0</v>
      </c>
      <c r="F82" s="25">
        <f ca="1">ROUND((F17+F27+F34+F39+F47+F52+F57+F64+F74+F79+F80+F70),2)</f>
        <v>2116.4299999999998</v>
      </c>
      <c r="G82" s="25">
        <f>ROUND((G17+G27+G34+G39+G47+G52+G57+G64+G74+G79+G80+G70),2)</f>
        <v>0</v>
      </c>
      <c r="H82" s="25">
        <f>ROUND((H17+H27+H34+H39+H47+H52+H57+H64+H74+H79+H80+H70),2)</f>
        <v>0</v>
      </c>
      <c r="I82" s="25">
        <f>ROUND((I17+I27+I34+I39+I47+I52+I57+I64+I74+I79+I80+I70),2)</f>
        <v>0</v>
      </c>
      <c r="J82" s="29">
        <f>ROUND((J17+J27+J34+J39+J47+J52+J57+J64+J74+J79+J80+J70),8)</f>
        <v>0</v>
      </c>
      <c r="K82" s="29">
        <f>ROUND((K17+K27+K34+K39+K47+K52+K57+K64+K74+K79+K80+K70),8)</f>
        <v>0</v>
      </c>
      <c r="L82" s="25">
        <f>ROUND((L17+L27+L34+L39+L47+L52+L57+L64+L74+L79+L80+L70),2)</f>
        <v>0</v>
      </c>
    </row>
    <row r="83" spans="1:12" x14ac:dyDescent="0.15">
      <c r="A83" s="26">
        <v>77</v>
      </c>
      <c r="B83" s="9" t="s">
        <v>132</v>
      </c>
      <c r="C83" s="30" t="s">
        <v>322</v>
      </c>
      <c r="D83" s="33">
        <v>0</v>
      </c>
      <c r="F83" s="25">
        <f>ROUND((F23+F31+F36+F43+F49+F54+F61+F76+F81),2)</f>
        <v>0</v>
      </c>
      <c r="G83" s="25"/>
      <c r="H83" s="25"/>
      <c r="I83" s="25"/>
      <c r="J83" s="29"/>
      <c r="K83" s="29"/>
      <c r="L83" s="25"/>
    </row>
    <row r="84" spans="1:12" x14ac:dyDescent="0.15">
      <c r="A84" s="26">
        <v>78</v>
      </c>
      <c r="B84" s="9" t="s">
        <v>133</v>
      </c>
      <c r="C84" s="30" t="s">
        <v>322</v>
      </c>
      <c r="D84" s="33">
        <v>0</v>
      </c>
      <c r="F84" s="25">
        <f>ROUND((F24+F32+F37+F44+F50+F55+F62+F72+F77+F68),2)</f>
        <v>640.65</v>
      </c>
      <c r="G84" s="25"/>
      <c r="H84" s="25"/>
      <c r="I84" s="25"/>
      <c r="J84" s="29"/>
      <c r="K84" s="29"/>
      <c r="L84" s="25"/>
    </row>
    <row r="85" spans="1:12" x14ac:dyDescent="0.15">
      <c r="A85" s="26">
        <v>79</v>
      </c>
      <c r="B85" s="9" t="s">
        <v>134</v>
      </c>
      <c r="C85" s="30" t="s">
        <v>322</v>
      </c>
      <c r="D85" s="33">
        <v>0</v>
      </c>
      <c r="F85" s="25">
        <f>ROUND((F25+F33+F38+F45+F51+F56+F63+F73+F78+F69),2)</f>
        <v>418.85</v>
      </c>
      <c r="G85" s="25"/>
      <c r="H85" s="25"/>
      <c r="I85" s="25"/>
      <c r="J85" s="29"/>
      <c r="K85" s="29"/>
      <c r="L85" s="25"/>
    </row>
    <row r="86" spans="1:12" x14ac:dyDescent="0.15">
      <c r="A86" s="26">
        <v>80</v>
      </c>
      <c r="B86" s="9" t="s">
        <v>39</v>
      </c>
      <c r="C86" s="30" t="s">
        <v>323</v>
      </c>
      <c r="D86" s="33">
        <v>0</v>
      </c>
      <c r="F86" s="25">
        <f>ROUND(SUM('Базовые цены с учетом расхода'!X6:X20),2)</f>
        <v>0</v>
      </c>
      <c r="G86" s="25"/>
      <c r="H86" s="25"/>
      <c r="I86" s="25"/>
      <c r="J86" s="29"/>
      <c r="K86" s="29"/>
      <c r="L86" s="25">
        <f>ROUND(SUM('Базовые цены с учетом расхода'!X6:X20),2)</f>
        <v>0</v>
      </c>
    </row>
    <row r="87" spans="1:12" x14ac:dyDescent="0.15">
      <c r="A87" s="26">
        <v>81</v>
      </c>
      <c r="B87" s="9" t="s">
        <v>157</v>
      </c>
      <c r="C87" s="30" t="s">
        <v>323</v>
      </c>
      <c r="D87" s="33">
        <v>0</v>
      </c>
      <c r="F87" s="25">
        <f>ROUND(SUM(G87:N87),2)</f>
        <v>12.77</v>
      </c>
      <c r="G87" s="25"/>
      <c r="H87" s="25"/>
      <c r="I87" s="25"/>
      <c r="J87" s="29"/>
      <c r="K87" s="29"/>
      <c r="L87" s="25">
        <f>ROUND(SUM('Базовые цены с учетом расхода'!AE6:AE20),2)</f>
        <v>12.77</v>
      </c>
    </row>
    <row r="88" spans="1:12" x14ac:dyDescent="0.15">
      <c r="A88" s="26">
        <v>82</v>
      </c>
      <c r="B88" s="9" t="s">
        <v>136</v>
      </c>
      <c r="C88" s="30" t="s">
        <v>323</v>
      </c>
      <c r="D88" s="33">
        <v>0</v>
      </c>
      <c r="F88" s="25">
        <f>ROUND(SUM('Базовые цены с учетом расхода'!C6:C20),2)</f>
        <v>639.20000000000005</v>
      </c>
      <c r="G88" s="25"/>
      <c r="H88" s="25"/>
      <c r="I88" s="25"/>
      <c r="J88" s="29"/>
      <c r="K88" s="29"/>
      <c r="L88" s="25"/>
    </row>
    <row r="89" spans="1:12" x14ac:dyDescent="0.15">
      <c r="A89" s="26">
        <v>83</v>
      </c>
      <c r="B89" s="9" t="s">
        <v>137</v>
      </c>
      <c r="C89" s="30" t="s">
        <v>323</v>
      </c>
      <c r="D89" s="33">
        <v>0</v>
      </c>
      <c r="F89" s="25">
        <f>ROUND(SUM('Базовые цены с учетом расхода'!E6:E20),2)</f>
        <v>7.53</v>
      </c>
      <c r="G89" s="25"/>
      <c r="H89" s="25"/>
      <c r="I89" s="25"/>
      <c r="J89" s="29"/>
      <c r="K89" s="29"/>
      <c r="L89" s="25"/>
    </row>
    <row r="90" spans="1:12" x14ac:dyDescent="0.15">
      <c r="A90" s="26">
        <v>84</v>
      </c>
      <c r="B90" s="9" t="s">
        <v>138</v>
      </c>
      <c r="C90" s="30" t="s">
        <v>324</v>
      </c>
      <c r="D90" s="33">
        <v>0</v>
      </c>
      <c r="F90" s="25">
        <f>ROUND((F88+F89),2)</f>
        <v>646.73</v>
      </c>
      <c r="G90" s="25"/>
      <c r="H90" s="25"/>
      <c r="I90" s="25"/>
      <c r="J90" s="29"/>
      <c r="K90" s="29"/>
      <c r="L90" s="25"/>
    </row>
    <row r="91" spans="1:12" x14ac:dyDescent="0.15">
      <c r="A91" s="26">
        <v>85</v>
      </c>
      <c r="B91" s="9" t="s">
        <v>139</v>
      </c>
      <c r="C91" s="30" t="s">
        <v>323</v>
      </c>
      <c r="D91" s="33">
        <v>0</v>
      </c>
      <c r="F91" s="25"/>
      <c r="G91" s="25"/>
      <c r="H91" s="25"/>
      <c r="I91" s="25"/>
      <c r="J91" s="29">
        <f>ROUND(SUM('Базовые цены с учетом расхода'!I6:I20),8)</f>
        <v>58.725299999999997</v>
      </c>
      <c r="K91" s="29"/>
      <c r="L91" s="25"/>
    </row>
    <row r="92" spans="1:12" x14ac:dyDescent="0.15">
      <c r="A92" s="26">
        <v>86</v>
      </c>
      <c r="B92" s="9" t="s">
        <v>140</v>
      </c>
      <c r="C92" s="30" t="s">
        <v>323</v>
      </c>
      <c r="D92" s="33">
        <v>0</v>
      </c>
      <c r="F92" s="25"/>
      <c r="G92" s="25"/>
      <c r="H92" s="25"/>
      <c r="I92" s="25"/>
      <c r="J92" s="29">
        <f>ROUND(SUM('Базовые цены с учетом расхода'!K6:K20),8)</f>
        <v>0.58479999999999999</v>
      </c>
      <c r="K92" s="29"/>
      <c r="L92" s="25"/>
    </row>
    <row r="93" spans="1:12" x14ac:dyDescent="0.15">
      <c r="A93" s="26">
        <v>87</v>
      </c>
      <c r="B93" s="9" t="s">
        <v>141</v>
      </c>
      <c r="C93" s="30" t="s">
        <v>324</v>
      </c>
      <c r="D93" s="33">
        <v>0</v>
      </c>
      <c r="F93" s="25"/>
      <c r="G93" s="25"/>
      <c r="H93" s="25"/>
      <c r="I93" s="25"/>
      <c r="J93" s="29">
        <f>ROUND((J91+J92),8)</f>
        <v>59.310099999999998</v>
      </c>
      <c r="K93" s="29"/>
      <c r="L93" s="25"/>
    </row>
    <row r="95" spans="1:12" s="33" customFormat="1" x14ac:dyDescent="0.15">
      <c r="A95" s="26"/>
      <c r="B95" s="53" t="s">
        <v>142</v>
      </c>
      <c r="C95" s="53"/>
      <c r="D95" s="53"/>
      <c r="E95" s="53"/>
      <c r="F95" s="53"/>
      <c r="G95" s="53"/>
      <c r="H95" s="53"/>
      <c r="I95" s="53"/>
      <c r="J95" s="53"/>
    </row>
    <row r="96" spans="1:12" x14ac:dyDescent="0.15">
      <c r="B96" s="53"/>
      <c r="C96" s="53"/>
      <c r="D96" s="53"/>
      <c r="E96" s="53"/>
      <c r="F96" s="53"/>
      <c r="G96" s="53"/>
      <c r="H96" s="53"/>
      <c r="I96" s="53"/>
      <c r="J96" s="53"/>
    </row>
    <row r="97" spans="1:13" s="27" customFormat="1" x14ac:dyDescent="0.15">
      <c r="A97" s="7"/>
      <c r="B97" s="27" t="s">
        <v>308</v>
      </c>
      <c r="C97" s="27" t="s">
        <v>309</v>
      </c>
      <c r="D97" s="34" t="s">
        <v>310</v>
      </c>
      <c r="E97" s="27" t="s">
        <v>311</v>
      </c>
      <c r="F97" s="27" t="s">
        <v>312</v>
      </c>
      <c r="G97" s="27" t="s">
        <v>313</v>
      </c>
      <c r="H97" s="27" t="s">
        <v>314</v>
      </c>
      <c r="I97" s="27" t="s">
        <v>315</v>
      </c>
      <c r="J97" s="27" t="s">
        <v>316</v>
      </c>
      <c r="K97" s="27" t="s">
        <v>317</v>
      </c>
      <c r="L97" s="27" t="s">
        <v>318</v>
      </c>
      <c r="M97" s="27" t="s">
        <v>319</v>
      </c>
    </row>
    <row r="98" spans="1:13" s="33" customFormat="1" x14ac:dyDescent="0.15">
      <c r="A98" s="26">
        <v>1</v>
      </c>
      <c r="B98" s="9" t="s">
        <v>198</v>
      </c>
      <c r="C98" s="30" t="s">
        <v>320</v>
      </c>
      <c r="D98" s="33">
        <v>0</v>
      </c>
      <c r="F98" s="25">
        <f>ROUND(SUM('Базовые цены с учетом расхода'!B24:B28),2)</f>
        <v>3719.3</v>
      </c>
      <c r="G98" s="25">
        <f>ROUND(SUM('Базовые цены с учетом расхода'!C24:C28),2)</f>
        <v>3719.3</v>
      </c>
      <c r="H98" s="25">
        <f>ROUND(SUM('Базовые цены с учетом расхода'!D24:D28),2)</f>
        <v>0</v>
      </c>
      <c r="I98" s="25">
        <f>ROUND(SUM('Базовые цены с учетом расхода'!E24:E28),2)</f>
        <v>0</v>
      </c>
      <c r="J98" s="29">
        <f>ROUND(SUM('Базовые цены с учетом расхода'!I24:I28),8)</f>
        <v>204.15960000000001</v>
      </c>
      <c r="K98" s="29">
        <f>ROUND(SUM('Базовые цены с учетом расхода'!K24:K28),8)</f>
        <v>0</v>
      </c>
      <c r="L98" s="25">
        <f>ROUND(SUM('Базовые цены с учетом расхода'!F24:F28),2)</f>
        <v>0</v>
      </c>
    </row>
    <row r="99" spans="1:13" x14ac:dyDescent="0.15">
      <c r="A99" s="26">
        <v>2</v>
      </c>
      <c r="B99" s="9" t="s">
        <v>87</v>
      </c>
      <c r="C99" s="30" t="s">
        <v>321</v>
      </c>
      <c r="D99" s="33">
        <v>0</v>
      </c>
      <c r="F99" s="25">
        <f>ROUND(SUMIF(Определители!I24:I28,"= ",'Базовые цены с учетом расхода'!B24:B28),2)</f>
        <v>0</v>
      </c>
      <c r="G99" s="25">
        <f>ROUND(SUMIF(Определители!I24:I28,"= ",'Базовые цены с учетом расхода'!C24:C28),2)</f>
        <v>0</v>
      </c>
      <c r="H99" s="25">
        <f>ROUND(SUMIF(Определители!I24:I28,"= ",'Базовые цены с учетом расхода'!D24:D28),2)</f>
        <v>0</v>
      </c>
      <c r="I99" s="25">
        <f>ROUND(SUMIF(Определители!I24:I28,"= ",'Базовые цены с учетом расхода'!E24:E28),2)</f>
        <v>0</v>
      </c>
      <c r="J99" s="29">
        <f>ROUND(SUMIF(Определители!I24:I28,"= ",'Базовые цены с учетом расхода'!I24:I28),8)</f>
        <v>0</v>
      </c>
      <c r="K99" s="29">
        <f>ROUND(SUMIF(Определители!I24:I28,"= ",'Базовые цены с учетом расхода'!K24:K28),8)</f>
        <v>0</v>
      </c>
      <c r="L99" s="25">
        <f>ROUND(SUMIF(Определители!I24:I28,"= ",'Базовые цены с учетом расхода'!F24:F28),2)</f>
        <v>0</v>
      </c>
    </row>
    <row r="100" spans="1:13" x14ac:dyDescent="0.15">
      <c r="A100" s="26">
        <v>3</v>
      </c>
      <c r="B100" s="9" t="s">
        <v>88</v>
      </c>
      <c r="C100" s="30" t="s">
        <v>321</v>
      </c>
      <c r="D100" s="33">
        <v>0</v>
      </c>
      <c r="F100" s="25">
        <f ca="1">ROUND(СУММПРОИЗВЕСЛИ(0.01,Определители!I24:I28," ",'Базовые цены с учетом расхода'!B24:B28,Начисления!X24:X28,0),2)</f>
        <v>0</v>
      </c>
      <c r="G100" s="25"/>
      <c r="H100" s="25"/>
      <c r="I100" s="25"/>
      <c r="J100" s="29"/>
      <c r="K100" s="29"/>
      <c r="L100" s="25"/>
    </row>
    <row r="101" spans="1:13" x14ac:dyDescent="0.15">
      <c r="A101" s="26">
        <v>4</v>
      </c>
      <c r="B101" s="9" t="s">
        <v>89</v>
      </c>
      <c r="C101" s="30" t="s">
        <v>321</v>
      </c>
      <c r="D101" s="33">
        <v>0</v>
      </c>
      <c r="F101" s="25">
        <f ca="1">ROUND(СУММПРОИЗВЕСЛИ(0.01,Определители!I24:I28," ",'Базовые цены с учетом расхода'!B24:B28,Начисления!Y24:Y28,0),2)</f>
        <v>0</v>
      </c>
      <c r="G101" s="25"/>
      <c r="H101" s="25"/>
      <c r="I101" s="25"/>
      <c r="J101" s="29"/>
      <c r="K101" s="29"/>
      <c r="L101" s="25"/>
    </row>
    <row r="102" spans="1:13" x14ac:dyDescent="0.15">
      <c r="A102" s="26">
        <v>5</v>
      </c>
      <c r="B102" s="9" t="s">
        <v>90</v>
      </c>
      <c r="C102" s="30" t="s">
        <v>321</v>
      </c>
      <c r="D102" s="33">
        <v>0</v>
      </c>
      <c r="F102" s="25">
        <f ca="1">ROUND(ТРАНСПРАСХОД(Определители!B24:B28,Определители!H24:H28,Определители!I24:I28,'Базовые цены с учетом расхода'!B24:B28,Начисления!Z24:Z28,Начисления!AA24:AA28),2)</f>
        <v>0</v>
      </c>
      <c r="G102" s="25"/>
      <c r="H102" s="25"/>
      <c r="I102" s="25"/>
      <c r="J102" s="29"/>
      <c r="K102" s="29"/>
      <c r="L102" s="25"/>
    </row>
    <row r="103" spans="1:13" x14ac:dyDescent="0.15">
      <c r="A103" s="26">
        <v>6</v>
      </c>
      <c r="B103" s="9" t="s">
        <v>91</v>
      </c>
      <c r="C103" s="30" t="s">
        <v>321</v>
      </c>
      <c r="D103" s="33">
        <v>0</v>
      </c>
      <c r="F103" s="25">
        <f ca="1">ROUND(СУММПРОИЗВЕСЛИ(0.01,Определители!I24:I28," ",'Базовые цены с учетом расхода'!B24:B28,Начисления!AC24:AC28,0),2)</f>
        <v>0</v>
      </c>
      <c r="G103" s="25"/>
      <c r="H103" s="25"/>
      <c r="I103" s="25"/>
      <c r="J103" s="29"/>
      <c r="K103" s="29"/>
      <c r="L103" s="25"/>
    </row>
    <row r="104" spans="1:13" x14ac:dyDescent="0.15">
      <c r="A104" s="26">
        <v>7</v>
      </c>
      <c r="B104" s="9" t="s">
        <v>92</v>
      </c>
      <c r="C104" s="30" t="s">
        <v>321</v>
      </c>
      <c r="D104" s="33">
        <v>0</v>
      </c>
      <c r="F104" s="25">
        <f ca="1">ROUND(СУММПРОИЗВЕСЛИ(0.01,Определители!I24:I28," ",'Базовые цены с учетом расхода'!B24:B28,Начисления!AF24:AF28,0),2)</f>
        <v>0</v>
      </c>
      <c r="G104" s="25"/>
      <c r="H104" s="25"/>
      <c r="I104" s="25"/>
      <c r="J104" s="29"/>
      <c r="K104" s="29"/>
      <c r="L104" s="25"/>
    </row>
    <row r="105" spans="1:13" x14ac:dyDescent="0.15">
      <c r="A105" s="26">
        <v>8</v>
      </c>
      <c r="B105" s="9" t="s">
        <v>93</v>
      </c>
      <c r="C105" s="30" t="s">
        <v>321</v>
      </c>
      <c r="D105" s="33">
        <v>0</v>
      </c>
      <c r="F105" s="25">
        <f ca="1">ROUND(ЗАГОТСКЛАДРАСХОД(Определители!B24:B28,Определители!H24:H28,Определители!I24:I28,'Базовые цены с учетом расхода'!B24:B28,Начисления!X24:X28,Начисления!Y24:Y28,Начисления!Z24:Z28,Начисления!AA24:AA28,Начисления!AB24:AB28,Начисления!AC24:AC28,Начисления!AF24:AF28),2)</f>
        <v>0</v>
      </c>
      <c r="G105" s="25"/>
      <c r="H105" s="25"/>
      <c r="I105" s="25"/>
      <c r="J105" s="29"/>
      <c r="K105" s="29"/>
      <c r="L105" s="25"/>
    </row>
    <row r="106" spans="1:13" x14ac:dyDescent="0.15">
      <c r="A106" s="26">
        <v>9</v>
      </c>
      <c r="B106" s="9" t="s">
        <v>94</v>
      </c>
      <c r="C106" s="30" t="s">
        <v>321</v>
      </c>
      <c r="D106" s="33">
        <v>0</v>
      </c>
      <c r="F106" s="25">
        <f ca="1">ROUND(СУММПРОИЗВЕСЛИ(1,Определители!I24:I28," ",'Базовые цены с учетом расхода'!M24:M28,Начисления!I24:I28,0),2)</f>
        <v>0</v>
      </c>
      <c r="G106" s="25"/>
      <c r="H106" s="25"/>
      <c r="I106" s="25"/>
      <c r="J106" s="29"/>
      <c r="K106" s="29"/>
      <c r="L106" s="25"/>
    </row>
    <row r="107" spans="1:13" x14ac:dyDescent="0.15">
      <c r="A107" s="26">
        <v>10</v>
      </c>
      <c r="B107" s="9" t="s">
        <v>95</v>
      </c>
      <c r="C107" s="30" t="s">
        <v>322</v>
      </c>
      <c r="D107" s="33">
        <v>0</v>
      </c>
      <c r="F107" s="25">
        <f ca="1">ROUND((F106+F117+F137),2)</f>
        <v>0</v>
      </c>
      <c r="G107" s="25"/>
      <c r="H107" s="25"/>
      <c r="I107" s="25"/>
      <c r="J107" s="29"/>
      <c r="K107" s="29"/>
      <c r="L107" s="25"/>
    </row>
    <row r="108" spans="1:13" x14ac:dyDescent="0.15">
      <c r="A108" s="26">
        <v>11</v>
      </c>
      <c r="B108" s="9" t="s">
        <v>96</v>
      </c>
      <c r="C108" s="30" t="s">
        <v>322</v>
      </c>
      <c r="D108" s="33">
        <v>0</v>
      </c>
      <c r="F108" s="25">
        <f ca="1">ROUND((F99+F100+F101+F102+F103+F104+F105+F107),2)</f>
        <v>0</v>
      </c>
      <c r="G108" s="25"/>
      <c r="H108" s="25"/>
      <c r="I108" s="25"/>
      <c r="J108" s="29"/>
      <c r="K108" s="29"/>
      <c r="L108" s="25"/>
    </row>
    <row r="109" spans="1:13" x14ac:dyDescent="0.15">
      <c r="A109" s="26">
        <v>12</v>
      </c>
      <c r="B109" s="9" t="s">
        <v>97</v>
      </c>
      <c r="C109" s="30" t="s">
        <v>321</v>
      </c>
      <c r="D109" s="33">
        <v>0</v>
      </c>
      <c r="F109" s="25">
        <f>ROUND(SUMIF(Определители!I24:I28,"=1",'Базовые цены с учетом расхода'!B24:B28),2)</f>
        <v>0</v>
      </c>
      <c r="G109" s="25">
        <f>ROUND(SUMIF(Определители!I24:I28,"=1",'Базовые цены с учетом расхода'!C24:C28),2)</f>
        <v>0</v>
      </c>
      <c r="H109" s="25">
        <f>ROUND(SUMIF(Определители!I24:I28,"=1",'Базовые цены с учетом расхода'!D24:D28),2)</f>
        <v>0</v>
      </c>
      <c r="I109" s="25">
        <f>ROUND(SUMIF(Определители!I24:I28,"=1",'Базовые цены с учетом расхода'!E24:E28),2)</f>
        <v>0</v>
      </c>
      <c r="J109" s="29">
        <f>ROUND(SUMIF(Определители!I24:I28,"=1",'Базовые цены с учетом расхода'!I24:I28),8)</f>
        <v>0</v>
      </c>
      <c r="K109" s="29">
        <f>ROUND(SUMIF(Определители!I24:I28,"=1",'Базовые цены с учетом расхода'!K24:K28),8)</f>
        <v>0</v>
      </c>
      <c r="L109" s="25">
        <f>ROUND(SUMIF(Определители!I24:I28,"=1",'Базовые цены с учетом расхода'!F24:F28),2)</f>
        <v>0</v>
      </c>
    </row>
    <row r="110" spans="1:13" x14ac:dyDescent="0.15">
      <c r="A110" s="26">
        <v>13</v>
      </c>
      <c r="B110" s="9" t="s">
        <v>98</v>
      </c>
      <c r="C110" s="30" t="s">
        <v>321</v>
      </c>
      <c r="D110" s="33">
        <v>0</v>
      </c>
      <c r="F110" s="25"/>
      <c r="G110" s="25"/>
      <c r="H110" s="25"/>
      <c r="I110" s="25"/>
      <c r="J110" s="29"/>
      <c r="K110" s="29"/>
      <c r="L110" s="25"/>
    </row>
    <row r="111" spans="1:13" x14ac:dyDescent="0.15">
      <c r="A111" s="26">
        <v>14</v>
      </c>
      <c r="B111" s="9" t="s">
        <v>99</v>
      </c>
      <c r="C111" s="30" t="s">
        <v>321</v>
      </c>
      <c r="D111" s="33">
        <v>0</v>
      </c>
      <c r="F111" s="25"/>
      <c r="G111" s="25">
        <f>ROUND(SUMIF(Определители!I24:I28,"=1",'Базовые цены с учетом расхода'!T24:T28),2)</f>
        <v>0</v>
      </c>
      <c r="H111" s="25"/>
      <c r="I111" s="25"/>
      <c r="J111" s="29"/>
      <c r="K111" s="29"/>
      <c r="L111" s="25"/>
    </row>
    <row r="112" spans="1:13" x14ac:dyDescent="0.15">
      <c r="A112" s="26">
        <v>15</v>
      </c>
      <c r="B112" s="9" t="s">
        <v>100</v>
      </c>
      <c r="C112" s="30" t="s">
        <v>321</v>
      </c>
      <c r="D112" s="33">
        <v>0</v>
      </c>
      <c r="F112" s="25">
        <f>ROUND(SUMIF(Определители!I24:I28,"=1",'Базовые цены с учетом расхода'!U24:U28),2)</f>
        <v>0</v>
      </c>
      <c r="G112" s="25"/>
      <c r="H112" s="25"/>
      <c r="I112" s="25"/>
      <c r="J112" s="29"/>
      <c r="K112" s="29"/>
      <c r="L112" s="25"/>
    </row>
    <row r="113" spans="1:12" x14ac:dyDescent="0.15">
      <c r="A113" s="26">
        <v>16</v>
      </c>
      <c r="B113" s="9" t="s">
        <v>101</v>
      </c>
      <c r="C113" s="30" t="s">
        <v>321</v>
      </c>
      <c r="D113" s="33">
        <v>0</v>
      </c>
      <c r="F113" s="25">
        <f ca="1">ROUND(СУММЕСЛИ2(Определители!I24:I28,"1",Определители!G24:G28,"1",'Базовые цены с учетом расхода'!B24:B28),2)</f>
        <v>0</v>
      </c>
      <c r="G113" s="25"/>
      <c r="H113" s="25"/>
      <c r="I113" s="25"/>
      <c r="J113" s="29"/>
      <c r="K113" s="29"/>
      <c r="L113" s="25"/>
    </row>
    <row r="114" spans="1:12" x14ac:dyDescent="0.15">
      <c r="A114" s="26">
        <v>17</v>
      </c>
      <c r="B114" s="9" t="s">
        <v>102</v>
      </c>
      <c r="C114" s="30" t="s">
        <v>321</v>
      </c>
      <c r="D114" s="33">
        <v>0</v>
      </c>
      <c r="F114" s="25">
        <f>ROUND(SUMIF(Определители!I24:I28,"=1",'Базовые цены с учетом расхода'!H24:H28),2)</f>
        <v>0</v>
      </c>
      <c r="G114" s="25"/>
      <c r="H114" s="25"/>
      <c r="I114" s="25"/>
      <c r="J114" s="29"/>
      <c r="K114" s="29"/>
      <c r="L114" s="25"/>
    </row>
    <row r="115" spans="1:12" x14ac:dyDescent="0.15">
      <c r="A115" s="26">
        <v>18</v>
      </c>
      <c r="B115" s="9" t="s">
        <v>108</v>
      </c>
      <c r="C115" s="30" t="s">
        <v>321</v>
      </c>
      <c r="D115" s="33">
        <v>0</v>
      </c>
      <c r="F115" s="25">
        <f>ROUND(SUMIF(Определители!I24:I28,"=1",'Базовые цены с учетом расхода'!N24:N28),2)</f>
        <v>0</v>
      </c>
      <c r="G115" s="25"/>
      <c r="H115" s="25"/>
      <c r="I115" s="25"/>
      <c r="J115" s="29"/>
      <c r="K115" s="29"/>
      <c r="L115" s="25"/>
    </row>
    <row r="116" spans="1:12" x14ac:dyDescent="0.15">
      <c r="A116" s="26">
        <v>19</v>
      </c>
      <c r="B116" s="9" t="s">
        <v>109</v>
      </c>
      <c r="C116" s="30" t="s">
        <v>321</v>
      </c>
      <c r="D116" s="33">
        <v>0</v>
      </c>
      <c r="F116" s="25">
        <f>ROUND(SUMIF(Определители!I24:I28,"=1",'Базовые цены с учетом расхода'!O24:O28),2)</f>
        <v>0</v>
      </c>
      <c r="G116" s="25"/>
      <c r="H116" s="25"/>
      <c r="I116" s="25"/>
      <c r="J116" s="29"/>
      <c r="K116" s="29"/>
      <c r="L116" s="25"/>
    </row>
    <row r="117" spans="1:12" x14ac:dyDescent="0.15">
      <c r="A117" s="26">
        <v>20</v>
      </c>
      <c r="B117" s="9" t="s">
        <v>95</v>
      </c>
      <c r="C117" s="30" t="s">
        <v>321</v>
      </c>
      <c r="D117" s="33">
        <v>0</v>
      </c>
      <c r="F117" s="25">
        <f ca="1">ROUND(СУММПРОИЗВЕСЛИ(1,Определители!I24:I28," ",'Базовые цены с учетом расхода'!M24:M28,Начисления!I24:I28,0),2)</f>
        <v>0</v>
      </c>
      <c r="G117" s="25"/>
      <c r="H117" s="25"/>
      <c r="I117" s="25"/>
      <c r="J117" s="29"/>
      <c r="K117" s="29"/>
      <c r="L117" s="25"/>
    </row>
    <row r="118" spans="1:12" x14ac:dyDescent="0.15">
      <c r="A118" s="26">
        <v>21</v>
      </c>
      <c r="B118" s="9" t="s">
        <v>105</v>
      </c>
      <c r="C118" s="30" t="s">
        <v>322</v>
      </c>
      <c r="D118" s="33">
        <v>0</v>
      </c>
      <c r="F118" s="25">
        <f>ROUND((F109+F115+F116),2)</f>
        <v>0</v>
      </c>
      <c r="G118" s="25"/>
      <c r="H118" s="25"/>
      <c r="I118" s="25"/>
      <c r="J118" s="29"/>
      <c r="K118" s="29"/>
      <c r="L118" s="25"/>
    </row>
    <row r="119" spans="1:12" x14ac:dyDescent="0.15">
      <c r="A119" s="26">
        <v>22</v>
      </c>
      <c r="B119" s="9" t="s">
        <v>106</v>
      </c>
      <c r="C119" s="30" t="s">
        <v>321</v>
      </c>
      <c r="D119" s="33">
        <v>0</v>
      </c>
      <c r="F119" s="25">
        <f>ROUND(SUMIF(Определители!I24:I28,"=2",'Базовые цены с учетом расхода'!B24:B28),2)</f>
        <v>0</v>
      </c>
      <c r="G119" s="25">
        <f>ROUND(SUMIF(Определители!I24:I28,"=2",'Базовые цены с учетом расхода'!C24:C28),2)</f>
        <v>0</v>
      </c>
      <c r="H119" s="25">
        <f>ROUND(SUMIF(Определители!I24:I28,"=2",'Базовые цены с учетом расхода'!D24:D28),2)</f>
        <v>0</v>
      </c>
      <c r="I119" s="25">
        <f>ROUND(SUMIF(Определители!I24:I28,"=2",'Базовые цены с учетом расхода'!E24:E28),2)</f>
        <v>0</v>
      </c>
      <c r="J119" s="29">
        <f>ROUND(SUMIF(Определители!I24:I28,"=2",'Базовые цены с учетом расхода'!I24:I28),8)</f>
        <v>0</v>
      </c>
      <c r="K119" s="29">
        <f>ROUND(SUMIF(Определители!I24:I28,"=2",'Базовые цены с учетом расхода'!K24:K28),8)</f>
        <v>0</v>
      </c>
      <c r="L119" s="25">
        <f>ROUND(SUMIF(Определители!I24:I28,"=2",'Базовые цены с учетом расхода'!F24:F28),2)</f>
        <v>0</v>
      </c>
    </row>
    <row r="120" spans="1:12" x14ac:dyDescent="0.15">
      <c r="A120" s="26">
        <v>23</v>
      </c>
      <c r="B120" s="9" t="s">
        <v>98</v>
      </c>
      <c r="C120" s="30" t="s">
        <v>321</v>
      </c>
      <c r="D120" s="33">
        <v>0</v>
      </c>
      <c r="F120" s="25"/>
      <c r="G120" s="25"/>
      <c r="H120" s="25"/>
      <c r="I120" s="25"/>
      <c r="J120" s="29"/>
      <c r="K120" s="29"/>
      <c r="L120" s="25"/>
    </row>
    <row r="121" spans="1:12" x14ac:dyDescent="0.15">
      <c r="A121" s="26">
        <v>24</v>
      </c>
      <c r="B121" s="9" t="s">
        <v>107</v>
      </c>
      <c r="C121" s="30" t="s">
        <v>321</v>
      </c>
      <c r="D121" s="33">
        <v>0</v>
      </c>
      <c r="F121" s="25">
        <f ca="1">ROUND(СУММЕСЛИ2(Определители!I24:I28,"2",Определители!G24:G28,"1",'Базовые цены с учетом расхода'!B24:B28),2)</f>
        <v>0</v>
      </c>
      <c r="G121" s="25"/>
      <c r="H121" s="25"/>
      <c r="I121" s="25"/>
      <c r="J121" s="29"/>
      <c r="K121" s="29"/>
      <c r="L121" s="25"/>
    </row>
    <row r="122" spans="1:12" x14ac:dyDescent="0.15">
      <c r="A122" s="26">
        <v>25</v>
      </c>
      <c r="B122" s="9" t="s">
        <v>102</v>
      </c>
      <c r="C122" s="30" t="s">
        <v>321</v>
      </c>
      <c r="D122" s="33">
        <v>0</v>
      </c>
      <c r="F122" s="25">
        <f>ROUND(SUMIF(Определители!I24:I28,"=2",'Базовые цены с учетом расхода'!H24:H28),2)</f>
        <v>0</v>
      </c>
      <c r="G122" s="25"/>
      <c r="H122" s="25"/>
      <c r="I122" s="25"/>
      <c r="J122" s="29"/>
      <c r="K122" s="29"/>
      <c r="L122" s="25"/>
    </row>
    <row r="123" spans="1:12" x14ac:dyDescent="0.15">
      <c r="A123" s="26">
        <v>26</v>
      </c>
      <c r="B123" s="9" t="s">
        <v>108</v>
      </c>
      <c r="C123" s="30" t="s">
        <v>321</v>
      </c>
      <c r="D123" s="33">
        <v>0</v>
      </c>
      <c r="F123" s="25">
        <f>ROUND(SUMIF(Определители!I24:I28,"=2",'Базовые цены с учетом расхода'!N24:N28),2)</f>
        <v>0</v>
      </c>
      <c r="G123" s="25"/>
      <c r="H123" s="25"/>
      <c r="I123" s="25"/>
      <c r="J123" s="29"/>
      <c r="K123" s="29"/>
      <c r="L123" s="25"/>
    </row>
    <row r="124" spans="1:12" x14ac:dyDescent="0.15">
      <c r="A124" s="26">
        <v>27</v>
      </c>
      <c r="B124" s="9" t="s">
        <v>109</v>
      </c>
      <c r="C124" s="30" t="s">
        <v>321</v>
      </c>
      <c r="D124" s="33">
        <v>0</v>
      </c>
      <c r="F124" s="25">
        <f>ROUND(SUMIF(Определители!I24:I28,"=2",'Базовые цены с учетом расхода'!O24:O28),2)</f>
        <v>0</v>
      </c>
      <c r="G124" s="25"/>
      <c r="H124" s="25"/>
      <c r="I124" s="25"/>
      <c r="J124" s="29"/>
      <c r="K124" s="29"/>
      <c r="L124" s="25"/>
    </row>
    <row r="125" spans="1:12" x14ac:dyDescent="0.15">
      <c r="A125" s="26">
        <v>28</v>
      </c>
      <c r="B125" s="9" t="s">
        <v>110</v>
      </c>
      <c r="C125" s="30" t="s">
        <v>322</v>
      </c>
      <c r="D125" s="33">
        <v>0</v>
      </c>
      <c r="F125" s="25">
        <f>ROUND((F119+F123+F124),2)</f>
        <v>0</v>
      </c>
      <c r="G125" s="25"/>
      <c r="H125" s="25"/>
      <c r="I125" s="25"/>
      <c r="J125" s="29"/>
      <c r="K125" s="29"/>
      <c r="L125" s="25"/>
    </row>
    <row r="126" spans="1:12" x14ac:dyDescent="0.15">
      <c r="A126" s="26">
        <v>29</v>
      </c>
      <c r="B126" s="9" t="s">
        <v>111</v>
      </c>
      <c r="C126" s="30" t="s">
        <v>321</v>
      </c>
      <c r="D126" s="33">
        <v>0</v>
      </c>
      <c r="F126" s="25">
        <f>ROUND(SUMIF(Определители!I24:I28,"=3",'Базовые цены с учетом расхода'!B24:B28),2)</f>
        <v>0</v>
      </c>
      <c r="G126" s="25">
        <f>ROUND(SUMIF(Определители!I24:I28,"=3",'Базовые цены с учетом расхода'!C24:C28),2)</f>
        <v>0</v>
      </c>
      <c r="H126" s="25">
        <f>ROUND(SUMIF(Определители!I24:I28,"=3",'Базовые цены с учетом расхода'!D24:D28),2)</f>
        <v>0</v>
      </c>
      <c r="I126" s="25">
        <f>ROUND(SUMIF(Определители!I24:I28,"=3",'Базовые цены с учетом расхода'!E24:E28),2)</f>
        <v>0</v>
      </c>
      <c r="J126" s="29">
        <f>ROUND(SUMIF(Определители!I24:I28,"=3",'Базовые цены с учетом расхода'!I24:I28),8)</f>
        <v>0</v>
      </c>
      <c r="K126" s="29">
        <f>ROUND(SUMIF(Определители!I24:I28,"=3",'Базовые цены с учетом расхода'!K24:K28),8)</f>
        <v>0</v>
      </c>
      <c r="L126" s="25">
        <f>ROUND(SUMIF(Определители!I24:I28,"=3",'Базовые цены с учетом расхода'!F24:F28),2)</f>
        <v>0</v>
      </c>
    </row>
    <row r="127" spans="1:12" x14ac:dyDescent="0.15">
      <c r="A127" s="26">
        <v>30</v>
      </c>
      <c r="B127" s="9" t="s">
        <v>102</v>
      </c>
      <c r="C127" s="30" t="s">
        <v>321</v>
      </c>
      <c r="D127" s="33">
        <v>0</v>
      </c>
      <c r="F127" s="25">
        <f>ROUND(SUMIF(Определители!I24:I28,"=3",'Базовые цены с учетом расхода'!H24:H28),2)</f>
        <v>0</v>
      </c>
      <c r="G127" s="25"/>
      <c r="H127" s="25"/>
      <c r="I127" s="25"/>
      <c r="J127" s="29"/>
      <c r="K127" s="29"/>
      <c r="L127" s="25"/>
    </row>
    <row r="128" spans="1:12" x14ac:dyDescent="0.15">
      <c r="A128" s="26">
        <v>31</v>
      </c>
      <c r="B128" s="9" t="s">
        <v>108</v>
      </c>
      <c r="C128" s="30" t="s">
        <v>321</v>
      </c>
      <c r="D128" s="33">
        <v>0</v>
      </c>
      <c r="F128" s="25">
        <f>ROUND(SUMIF(Определители!I24:I28,"=3",'Базовые цены с учетом расхода'!N24:N28),2)</f>
        <v>0</v>
      </c>
      <c r="G128" s="25"/>
      <c r="H128" s="25"/>
      <c r="I128" s="25"/>
      <c r="J128" s="29"/>
      <c r="K128" s="29"/>
      <c r="L128" s="25"/>
    </row>
    <row r="129" spans="1:12" x14ac:dyDescent="0.15">
      <c r="A129" s="26">
        <v>32</v>
      </c>
      <c r="B129" s="9" t="s">
        <v>109</v>
      </c>
      <c r="C129" s="30" t="s">
        <v>321</v>
      </c>
      <c r="D129" s="33">
        <v>0</v>
      </c>
      <c r="F129" s="25">
        <f>ROUND(SUMIF(Определители!I24:I28,"=3",'Базовые цены с учетом расхода'!O24:O28),2)</f>
        <v>0</v>
      </c>
      <c r="G129" s="25"/>
      <c r="H129" s="25"/>
      <c r="I129" s="25"/>
      <c r="J129" s="29"/>
      <c r="K129" s="29"/>
      <c r="L129" s="25"/>
    </row>
    <row r="130" spans="1:12" x14ac:dyDescent="0.15">
      <c r="A130" s="26">
        <v>33</v>
      </c>
      <c r="B130" s="9" t="s">
        <v>112</v>
      </c>
      <c r="C130" s="30" t="s">
        <v>322</v>
      </c>
      <c r="D130" s="33">
        <v>0</v>
      </c>
      <c r="F130" s="25">
        <f>ROUND((F126+F128+F129),2)</f>
        <v>0</v>
      </c>
      <c r="G130" s="25"/>
      <c r="H130" s="25"/>
      <c r="I130" s="25"/>
      <c r="J130" s="29"/>
      <c r="K130" s="29"/>
      <c r="L130" s="25"/>
    </row>
    <row r="131" spans="1:12" x14ac:dyDescent="0.15">
      <c r="A131" s="26">
        <v>34</v>
      </c>
      <c r="B131" s="9" t="s">
        <v>113</v>
      </c>
      <c r="C131" s="30" t="s">
        <v>321</v>
      </c>
      <c r="D131" s="33">
        <v>0</v>
      </c>
      <c r="F131" s="25">
        <f>ROUND(SUMIF(Определители!I24:I28,"=4",'Базовые цены с учетом расхода'!B24:B28),2)</f>
        <v>0</v>
      </c>
      <c r="G131" s="25">
        <f>ROUND(SUMIF(Определители!I24:I28,"=4",'Базовые цены с учетом расхода'!C24:C28),2)</f>
        <v>0</v>
      </c>
      <c r="H131" s="25">
        <f>ROUND(SUMIF(Определители!I24:I28,"=4",'Базовые цены с учетом расхода'!D24:D28),2)</f>
        <v>0</v>
      </c>
      <c r="I131" s="25">
        <f>ROUND(SUMIF(Определители!I24:I28,"=4",'Базовые цены с учетом расхода'!E24:E28),2)</f>
        <v>0</v>
      </c>
      <c r="J131" s="29">
        <f>ROUND(SUMIF(Определители!I24:I28,"=4",'Базовые цены с учетом расхода'!I24:I28),8)</f>
        <v>0</v>
      </c>
      <c r="K131" s="29">
        <f>ROUND(SUMIF(Определители!I24:I28,"=4",'Базовые цены с учетом расхода'!K24:K28),8)</f>
        <v>0</v>
      </c>
      <c r="L131" s="25">
        <f>ROUND(SUMIF(Определители!I24:I28,"=4",'Базовые цены с учетом расхода'!F24:F28),2)</f>
        <v>0</v>
      </c>
    </row>
    <row r="132" spans="1:12" x14ac:dyDescent="0.15">
      <c r="A132" s="26">
        <v>35</v>
      </c>
      <c r="B132" s="9" t="s">
        <v>98</v>
      </c>
      <c r="C132" s="30" t="s">
        <v>321</v>
      </c>
      <c r="D132" s="33">
        <v>0</v>
      </c>
      <c r="F132" s="25"/>
      <c r="G132" s="25"/>
      <c r="H132" s="25"/>
      <c r="I132" s="25"/>
      <c r="J132" s="29"/>
      <c r="K132" s="29"/>
      <c r="L132" s="25"/>
    </row>
    <row r="133" spans="1:12" x14ac:dyDescent="0.15">
      <c r="A133" s="26">
        <v>36</v>
      </c>
      <c r="B133" s="9" t="s">
        <v>114</v>
      </c>
      <c r="C133" s="30" t="s">
        <v>321</v>
      </c>
      <c r="D133" s="33">
        <v>0</v>
      </c>
      <c r="F133" s="25">
        <f>ROUND(SUMIF(Определители!I24:I28,"=4",'Базовые цены с учетом расхода'!AJ24:AJ28),2)</f>
        <v>0</v>
      </c>
      <c r="G133" s="25">
        <f>ROUND(SUMIF(Определители!I24:I28,"=4",'Базовые цены с учетом расхода'!AI24:AI28),2)</f>
        <v>0</v>
      </c>
      <c r="H133" s="25">
        <f>ROUND(SUMIF(Определители!I24:I28,"=4",'Базовые цены с учетом расхода'!AH24:AH28),2)</f>
        <v>0</v>
      </c>
      <c r="I133" s="25">
        <f>ROUND(SUMIF(Определители!I24:I28,"=4",'Базовые цены с учетом расхода'!V24:V28),2)</f>
        <v>0</v>
      </c>
      <c r="J133" s="29"/>
      <c r="K133" s="29"/>
      <c r="L133" s="25"/>
    </row>
    <row r="134" spans="1:12" x14ac:dyDescent="0.15">
      <c r="A134" s="26">
        <v>37</v>
      </c>
      <c r="B134" s="9" t="s">
        <v>102</v>
      </c>
      <c r="C134" s="30" t="s">
        <v>321</v>
      </c>
      <c r="D134" s="33">
        <v>0</v>
      </c>
      <c r="F134" s="25">
        <f>ROUND(SUMIF(Определители!I24:I28,"=4",'Базовые цены с учетом расхода'!H24:H28),2)</f>
        <v>0</v>
      </c>
      <c r="G134" s="25"/>
      <c r="H134" s="25"/>
      <c r="I134" s="25"/>
      <c r="J134" s="29"/>
      <c r="K134" s="29"/>
      <c r="L134" s="25"/>
    </row>
    <row r="135" spans="1:12" x14ac:dyDescent="0.15">
      <c r="A135" s="26">
        <v>38</v>
      </c>
      <c r="B135" s="9" t="s">
        <v>108</v>
      </c>
      <c r="C135" s="30" t="s">
        <v>321</v>
      </c>
      <c r="D135" s="33">
        <v>0</v>
      </c>
      <c r="F135" s="25">
        <f>ROUND(SUMIF(Определители!I24:I28,"=4",'Базовые цены с учетом расхода'!N24:N28),2)</f>
        <v>0</v>
      </c>
      <c r="G135" s="25"/>
      <c r="H135" s="25"/>
      <c r="I135" s="25"/>
      <c r="J135" s="29"/>
      <c r="K135" s="29"/>
      <c r="L135" s="25"/>
    </row>
    <row r="136" spans="1:12" x14ac:dyDescent="0.15">
      <c r="A136" s="26">
        <v>39</v>
      </c>
      <c r="B136" s="9" t="s">
        <v>109</v>
      </c>
      <c r="C136" s="30" t="s">
        <v>321</v>
      </c>
      <c r="D136" s="33">
        <v>0</v>
      </c>
      <c r="F136" s="25">
        <f>ROUND(SUMIF(Определители!I24:I28,"=4",'Базовые цены с учетом расхода'!O24:O28),2)</f>
        <v>0</v>
      </c>
      <c r="G136" s="25"/>
      <c r="H136" s="25"/>
      <c r="I136" s="25"/>
      <c r="J136" s="29"/>
      <c r="K136" s="29"/>
      <c r="L136" s="25"/>
    </row>
    <row r="137" spans="1:12" x14ac:dyDescent="0.15">
      <c r="A137" s="26">
        <v>40</v>
      </c>
      <c r="B137" s="9" t="s">
        <v>95</v>
      </c>
      <c r="C137" s="30" t="s">
        <v>321</v>
      </c>
      <c r="D137" s="33">
        <v>0</v>
      </c>
      <c r="F137" s="25">
        <f ca="1">ROUND(СУММПРОИЗВЕСЛИ(1,Определители!I24:I28," ",'Базовые цены с учетом расхода'!M24:M28,Начисления!I24:I28,0),2)</f>
        <v>0</v>
      </c>
      <c r="G137" s="25"/>
      <c r="H137" s="25"/>
      <c r="I137" s="25"/>
      <c r="J137" s="29"/>
      <c r="K137" s="29"/>
      <c r="L137" s="25"/>
    </row>
    <row r="138" spans="1:12" x14ac:dyDescent="0.15">
      <c r="A138" s="26">
        <v>41</v>
      </c>
      <c r="B138" s="9" t="s">
        <v>115</v>
      </c>
      <c r="C138" s="30" t="s">
        <v>322</v>
      </c>
      <c r="D138" s="33">
        <v>0</v>
      </c>
      <c r="F138" s="25">
        <f>ROUND((F131+F135+F136),2)</f>
        <v>0</v>
      </c>
      <c r="G138" s="25"/>
      <c r="H138" s="25"/>
      <c r="I138" s="25"/>
      <c r="J138" s="29"/>
      <c r="K138" s="29"/>
      <c r="L138" s="25"/>
    </row>
    <row r="139" spans="1:12" x14ac:dyDescent="0.15">
      <c r="A139" s="26">
        <v>42</v>
      </c>
      <c r="B139" s="9" t="s">
        <v>116</v>
      </c>
      <c r="C139" s="30" t="s">
        <v>321</v>
      </c>
      <c r="D139" s="33">
        <v>0</v>
      </c>
      <c r="F139" s="25">
        <f>ROUND(SUMIF(Определители!I24:I28,"=5",'Базовые цены с учетом расхода'!B24:B28),2)</f>
        <v>0</v>
      </c>
      <c r="G139" s="25">
        <f>ROUND(SUMIF(Определители!I24:I28,"=5",'Базовые цены с учетом расхода'!C24:C28),2)</f>
        <v>0</v>
      </c>
      <c r="H139" s="25">
        <f>ROUND(SUMIF(Определители!I24:I28,"=5",'Базовые цены с учетом расхода'!D24:D28),2)</f>
        <v>0</v>
      </c>
      <c r="I139" s="25">
        <f>ROUND(SUMIF(Определители!I24:I28,"=5",'Базовые цены с учетом расхода'!E24:E28),2)</f>
        <v>0</v>
      </c>
      <c r="J139" s="29">
        <f>ROUND(SUMIF(Определители!I24:I28,"=5",'Базовые цены с учетом расхода'!I24:I28),8)</f>
        <v>0</v>
      </c>
      <c r="K139" s="29">
        <f>ROUND(SUMIF(Определители!I24:I28,"=5",'Базовые цены с учетом расхода'!K24:K28),8)</f>
        <v>0</v>
      </c>
      <c r="L139" s="25">
        <f>ROUND(SUMIF(Определители!I24:I28,"=5",'Базовые цены с учетом расхода'!F24:F28),2)</f>
        <v>0</v>
      </c>
    </row>
    <row r="140" spans="1:12" x14ac:dyDescent="0.15">
      <c r="A140" s="26">
        <v>43</v>
      </c>
      <c r="B140" s="9" t="s">
        <v>102</v>
      </c>
      <c r="C140" s="30" t="s">
        <v>321</v>
      </c>
      <c r="D140" s="33">
        <v>0</v>
      </c>
      <c r="F140" s="25">
        <f>ROUND(SUMIF(Определители!I24:I28,"=5",'Базовые цены с учетом расхода'!H24:H28),2)</f>
        <v>0</v>
      </c>
      <c r="G140" s="25"/>
      <c r="H140" s="25"/>
      <c r="I140" s="25"/>
      <c r="J140" s="29"/>
      <c r="K140" s="29"/>
      <c r="L140" s="25"/>
    </row>
    <row r="141" spans="1:12" x14ac:dyDescent="0.15">
      <c r="A141" s="26">
        <v>44</v>
      </c>
      <c r="B141" s="9" t="s">
        <v>108</v>
      </c>
      <c r="C141" s="30" t="s">
        <v>321</v>
      </c>
      <c r="D141" s="33">
        <v>0</v>
      </c>
      <c r="F141" s="25">
        <f>ROUND(SUMIF(Определители!I24:I28,"=5",'Базовые цены с учетом расхода'!N24:N28),2)</f>
        <v>0</v>
      </c>
      <c r="G141" s="25"/>
      <c r="H141" s="25"/>
      <c r="I141" s="25"/>
      <c r="J141" s="29"/>
      <c r="K141" s="29"/>
      <c r="L141" s="25"/>
    </row>
    <row r="142" spans="1:12" x14ac:dyDescent="0.15">
      <c r="A142" s="26">
        <v>45</v>
      </c>
      <c r="B142" s="9" t="s">
        <v>109</v>
      </c>
      <c r="C142" s="30" t="s">
        <v>321</v>
      </c>
      <c r="D142" s="33">
        <v>0</v>
      </c>
      <c r="F142" s="25">
        <f>ROUND(SUMIF(Определители!I24:I28,"=5",'Базовые цены с учетом расхода'!O24:O28),2)</f>
        <v>0</v>
      </c>
      <c r="G142" s="25"/>
      <c r="H142" s="25"/>
      <c r="I142" s="25"/>
      <c r="J142" s="29"/>
      <c r="K142" s="29"/>
      <c r="L142" s="25"/>
    </row>
    <row r="143" spans="1:12" x14ac:dyDescent="0.15">
      <c r="A143" s="26">
        <v>46</v>
      </c>
      <c r="B143" s="9" t="s">
        <v>117</v>
      </c>
      <c r="C143" s="30" t="s">
        <v>322</v>
      </c>
      <c r="D143" s="33">
        <v>0</v>
      </c>
      <c r="F143" s="25">
        <f>ROUND((F139+F141+F142),2)</f>
        <v>0</v>
      </c>
      <c r="G143" s="25"/>
      <c r="H143" s="25"/>
      <c r="I143" s="25"/>
      <c r="J143" s="29"/>
      <c r="K143" s="29"/>
      <c r="L143" s="25"/>
    </row>
    <row r="144" spans="1:12" x14ac:dyDescent="0.15">
      <c r="A144" s="26">
        <v>47</v>
      </c>
      <c r="B144" s="9" t="s">
        <v>118</v>
      </c>
      <c r="C144" s="30" t="s">
        <v>321</v>
      </c>
      <c r="D144" s="33">
        <v>0</v>
      </c>
      <c r="F144" s="25">
        <f>ROUND(SUMIF(Определители!I24:I28,"=6",'Базовые цены с учетом расхода'!B24:B28),2)</f>
        <v>0</v>
      </c>
      <c r="G144" s="25">
        <f>ROUND(SUMIF(Определители!I24:I28,"=6",'Базовые цены с учетом расхода'!C24:C28),2)</f>
        <v>0</v>
      </c>
      <c r="H144" s="25">
        <f>ROUND(SUMIF(Определители!I24:I28,"=6",'Базовые цены с учетом расхода'!D24:D28),2)</f>
        <v>0</v>
      </c>
      <c r="I144" s="25">
        <f>ROUND(SUMIF(Определители!I24:I28,"=6",'Базовые цены с учетом расхода'!E24:E28),2)</f>
        <v>0</v>
      </c>
      <c r="J144" s="29">
        <f>ROUND(SUMIF(Определители!I24:I28,"=6",'Базовые цены с учетом расхода'!I24:I28),8)</f>
        <v>0</v>
      </c>
      <c r="K144" s="29">
        <f>ROUND(SUMIF(Определители!I24:I28,"=6",'Базовые цены с учетом расхода'!K24:K28),8)</f>
        <v>0</v>
      </c>
      <c r="L144" s="25">
        <f>ROUND(SUMIF(Определители!I24:I28,"=6",'Базовые цены с учетом расхода'!F24:F28),2)</f>
        <v>0</v>
      </c>
    </row>
    <row r="145" spans="1:12" x14ac:dyDescent="0.15">
      <c r="A145" s="26">
        <v>48</v>
      </c>
      <c r="B145" s="9" t="s">
        <v>102</v>
      </c>
      <c r="C145" s="30" t="s">
        <v>321</v>
      </c>
      <c r="D145" s="33">
        <v>0</v>
      </c>
      <c r="F145" s="25">
        <f>ROUND(SUMIF(Определители!I24:I28,"=6",'Базовые цены с учетом расхода'!H24:H28),2)</f>
        <v>0</v>
      </c>
      <c r="G145" s="25"/>
      <c r="H145" s="25"/>
      <c r="I145" s="25"/>
      <c r="J145" s="29"/>
      <c r="K145" s="29"/>
      <c r="L145" s="25"/>
    </row>
    <row r="146" spans="1:12" x14ac:dyDescent="0.15">
      <c r="A146" s="26">
        <v>49</v>
      </c>
      <c r="B146" s="9" t="s">
        <v>108</v>
      </c>
      <c r="C146" s="30" t="s">
        <v>321</v>
      </c>
      <c r="D146" s="33">
        <v>0</v>
      </c>
      <c r="F146" s="25">
        <f>ROUND(SUMIF(Определители!I24:I28,"=6",'Базовые цены с учетом расхода'!N24:N28),2)</f>
        <v>0</v>
      </c>
      <c r="G146" s="25"/>
      <c r="H146" s="25"/>
      <c r="I146" s="25"/>
      <c r="J146" s="29"/>
      <c r="K146" s="29"/>
      <c r="L146" s="25"/>
    </row>
    <row r="147" spans="1:12" x14ac:dyDescent="0.15">
      <c r="A147" s="26">
        <v>50</v>
      </c>
      <c r="B147" s="9" t="s">
        <v>109</v>
      </c>
      <c r="C147" s="30" t="s">
        <v>321</v>
      </c>
      <c r="D147" s="33">
        <v>0</v>
      </c>
      <c r="F147" s="25">
        <f>ROUND(SUMIF(Определители!I24:I28,"=6",'Базовые цены с учетом расхода'!O24:O28),2)</f>
        <v>0</v>
      </c>
      <c r="G147" s="25"/>
      <c r="H147" s="25"/>
      <c r="I147" s="25"/>
      <c r="J147" s="29"/>
      <c r="K147" s="29"/>
      <c r="L147" s="25"/>
    </row>
    <row r="148" spans="1:12" x14ac:dyDescent="0.15">
      <c r="A148" s="26">
        <v>51</v>
      </c>
      <c r="B148" s="9" t="s">
        <v>119</v>
      </c>
      <c r="C148" s="30" t="s">
        <v>322</v>
      </c>
      <c r="D148" s="33">
        <v>0</v>
      </c>
      <c r="F148" s="25">
        <f>ROUND((F144+F146+F147),2)</f>
        <v>0</v>
      </c>
      <c r="G148" s="25"/>
      <c r="H148" s="25"/>
      <c r="I148" s="25"/>
      <c r="J148" s="29"/>
      <c r="K148" s="29"/>
      <c r="L148" s="25"/>
    </row>
    <row r="149" spans="1:12" x14ac:dyDescent="0.15">
      <c r="A149" s="26">
        <v>52</v>
      </c>
      <c r="B149" s="9" t="s">
        <v>120</v>
      </c>
      <c r="C149" s="30" t="s">
        <v>321</v>
      </c>
      <c r="D149" s="33">
        <v>0</v>
      </c>
      <c r="F149" s="25">
        <f>ROUND(SUMIF(Определители!I24:I28,"=7",'Базовые цены с учетом расхода'!B24:B28),2)</f>
        <v>0</v>
      </c>
      <c r="G149" s="25">
        <f>ROUND(SUMIF(Определители!I24:I28,"=7",'Базовые цены с учетом расхода'!C24:C28),2)</f>
        <v>0</v>
      </c>
      <c r="H149" s="25">
        <f>ROUND(SUMIF(Определители!I24:I28,"=7",'Базовые цены с учетом расхода'!D24:D28),2)</f>
        <v>0</v>
      </c>
      <c r="I149" s="25">
        <f>ROUND(SUMIF(Определители!I24:I28,"=7",'Базовые цены с учетом расхода'!E24:E28),2)</f>
        <v>0</v>
      </c>
      <c r="J149" s="29">
        <f>ROUND(SUMIF(Определители!I24:I28,"=7",'Базовые цены с учетом расхода'!I24:I28),8)</f>
        <v>0</v>
      </c>
      <c r="K149" s="29">
        <f>ROUND(SUMIF(Определители!I24:I28,"=7",'Базовые цены с учетом расхода'!K24:K28),8)</f>
        <v>0</v>
      </c>
      <c r="L149" s="25">
        <f>ROUND(SUMIF(Определители!I24:I28,"=7",'Базовые цены с учетом расхода'!F24:F28),2)</f>
        <v>0</v>
      </c>
    </row>
    <row r="150" spans="1:12" x14ac:dyDescent="0.15">
      <c r="A150" s="26">
        <v>53</v>
      </c>
      <c r="B150" s="9" t="s">
        <v>98</v>
      </c>
      <c r="C150" s="30" t="s">
        <v>321</v>
      </c>
      <c r="D150" s="33">
        <v>0</v>
      </c>
      <c r="F150" s="25"/>
      <c r="G150" s="25"/>
      <c r="H150" s="25"/>
      <c r="I150" s="25"/>
      <c r="J150" s="29"/>
      <c r="K150" s="29"/>
      <c r="L150" s="25"/>
    </row>
    <row r="151" spans="1:12" x14ac:dyDescent="0.15">
      <c r="A151" s="26">
        <v>54</v>
      </c>
      <c r="B151" s="9" t="s">
        <v>107</v>
      </c>
      <c r="C151" s="30" t="s">
        <v>321</v>
      </c>
      <c r="D151" s="33">
        <v>0</v>
      </c>
      <c r="F151" s="25">
        <f ca="1">ROUND(СУММЕСЛИ2(Определители!I24:I28,"2",Определители!G24:G28,"1",'Базовые цены с учетом расхода'!B24:B28),2)</f>
        <v>0</v>
      </c>
      <c r="G151" s="25"/>
      <c r="H151" s="25"/>
      <c r="I151" s="25"/>
      <c r="J151" s="29"/>
      <c r="K151" s="29"/>
      <c r="L151" s="25"/>
    </row>
    <row r="152" spans="1:12" x14ac:dyDescent="0.15">
      <c r="A152" s="26">
        <v>55</v>
      </c>
      <c r="B152" s="9" t="s">
        <v>102</v>
      </c>
      <c r="C152" s="30" t="s">
        <v>321</v>
      </c>
      <c r="D152" s="33">
        <v>0</v>
      </c>
      <c r="F152" s="25">
        <f>ROUND(SUMIF(Определители!I24:I28,"=7",'Базовые цены с учетом расхода'!H24:H28),2)</f>
        <v>0</v>
      </c>
      <c r="G152" s="25"/>
      <c r="H152" s="25"/>
      <c r="I152" s="25"/>
      <c r="J152" s="29"/>
      <c r="K152" s="29"/>
      <c r="L152" s="25"/>
    </row>
    <row r="153" spans="1:12" x14ac:dyDescent="0.15">
      <c r="A153" s="26">
        <v>56</v>
      </c>
      <c r="B153" s="9" t="s">
        <v>108</v>
      </c>
      <c r="C153" s="30" t="s">
        <v>321</v>
      </c>
      <c r="D153" s="33">
        <v>0</v>
      </c>
      <c r="F153" s="25">
        <f>ROUND(SUMIF(Определители!I24:I28,"=7",'Базовые цены с учетом расхода'!N24:N28),2)</f>
        <v>0</v>
      </c>
      <c r="G153" s="25"/>
      <c r="H153" s="25"/>
      <c r="I153" s="25"/>
      <c r="J153" s="29"/>
      <c r="K153" s="29"/>
      <c r="L153" s="25"/>
    </row>
    <row r="154" spans="1:12" x14ac:dyDescent="0.15">
      <c r="A154" s="26">
        <v>57</v>
      </c>
      <c r="B154" s="9" t="s">
        <v>109</v>
      </c>
      <c r="C154" s="30" t="s">
        <v>321</v>
      </c>
      <c r="D154" s="33">
        <v>0</v>
      </c>
      <c r="F154" s="25">
        <f>ROUND(SUMIF(Определители!I24:I28,"=7",'Базовые цены с учетом расхода'!O24:O28),2)</f>
        <v>0</v>
      </c>
      <c r="G154" s="25"/>
      <c r="H154" s="25"/>
      <c r="I154" s="25"/>
      <c r="J154" s="29"/>
      <c r="K154" s="29"/>
      <c r="L154" s="25"/>
    </row>
    <row r="155" spans="1:12" x14ac:dyDescent="0.15">
      <c r="A155" s="26">
        <v>58</v>
      </c>
      <c r="B155" s="9" t="s">
        <v>121</v>
      </c>
      <c r="C155" s="30" t="s">
        <v>322</v>
      </c>
      <c r="D155" s="33">
        <v>0</v>
      </c>
      <c r="F155" s="25">
        <f>ROUND((F149+F153+F154),2)</f>
        <v>0</v>
      </c>
      <c r="G155" s="25"/>
      <c r="H155" s="25"/>
      <c r="I155" s="25"/>
      <c r="J155" s="29"/>
      <c r="K155" s="29"/>
      <c r="L155" s="25"/>
    </row>
    <row r="156" spans="1:12" x14ac:dyDescent="0.15">
      <c r="A156" s="26">
        <v>59</v>
      </c>
      <c r="B156" s="9" t="s">
        <v>122</v>
      </c>
      <c r="C156" s="30" t="s">
        <v>321</v>
      </c>
      <c r="D156" s="33">
        <v>0</v>
      </c>
      <c r="F156" s="25">
        <f>ROUND(SUMIF(Определители!I24:I28,"=;",'Базовые цены с учетом расхода'!B24:B28),2)</f>
        <v>0</v>
      </c>
      <c r="G156" s="25">
        <f>ROUND(SUMIF(Определители!I24:I28,"=;",'Базовые цены с учетом расхода'!C24:C28),2)</f>
        <v>0</v>
      </c>
      <c r="H156" s="25">
        <f>ROUND(SUMIF(Определители!I24:I28,"=;",'Базовые цены с учетом расхода'!D24:D28),2)</f>
        <v>0</v>
      </c>
      <c r="I156" s="25">
        <f>ROUND(SUMIF(Определители!I24:I28,"=;",'Базовые цены с учетом расхода'!E24:E28),2)</f>
        <v>0</v>
      </c>
      <c r="J156" s="29">
        <f>ROUND(SUMIF(Определители!I24:I28,"=;",'Базовые цены с учетом расхода'!I24:I28),8)</f>
        <v>0</v>
      </c>
      <c r="K156" s="29">
        <f>ROUND(SUMIF(Определители!I24:I28,"=;",'Базовые цены с учетом расхода'!K24:K28),8)</f>
        <v>0</v>
      </c>
      <c r="L156" s="25">
        <f>ROUND(SUMIF(Определители!I24:I28,"=;",'Базовые цены с учетом расхода'!F24:F28),2)</f>
        <v>0</v>
      </c>
    </row>
    <row r="157" spans="1:12" x14ac:dyDescent="0.15">
      <c r="A157" s="26">
        <v>60</v>
      </c>
      <c r="B157" s="9" t="s">
        <v>123</v>
      </c>
      <c r="C157" s="30" t="s">
        <v>321</v>
      </c>
      <c r="D157" s="33">
        <v>0</v>
      </c>
      <c r="F157" s="25">
        <f>ROUND(SUMIF(Определители!I24:I28,"=;",'Базовые цены с учетом расхода'!AF24:AF28),2)</f>
        <v>0</v>
      </c>
      <c r="G157" s="25"/>
      <c r="H157" s="25"/>
      <c r="I157" s="25"/>
      <c r="J157" s="29"/>
      <c r="K157" s="29"/>
      <c r="L157" s="25"/>
    </row>
    <row r="158" spans="1:12" x14ac:dyDescent="0.15">
      <c r="A158" s="26">
        <v>61</v>
      </c>
      <c r="B158" s="9" t="s">
        <v>124</v>
      </c>
      <c r="C158" s="30" t="s">
        <v>321</v>
      </c>
      <c r="D158" s="33">
        <v>0</v>
      </c>
      <c r="F158" s="25">
        <f>ROUND(SUMIF(Определители!I24:I28,"=;",'Базовые цены с учетом расхода'!AG24:AG28),2)</f>
        <v>0</v>
      </c>
      <c r="G158" s="25"/>
      <c r="H158" s="25"/>
      <c r="I158" s="25"/>
      <c r="J158" s="29"/>
      <c r="K158" s="29"/>
      <c r="L158" s="25"/>
    </row>
    <row r="159" spans="1:12" x14ac:dyDescent="0.15">
      <c r="A159" s="26">
        <v>62</v>
      </c>
      <c r="B159" s="9" t="s">
        <v>108</v>
      </c>
      <c r="C159" s="30" t="s">
        <v>321</v>
      </c>
      <c r="D159" s="33">
        <v>0</v>
      </c>
      <c r="F159" s="25">
        <f>ROUND(SUMIF(Определители!I24:I28,"=;",'Базовые цены с учетом расхода'!N24:N28),2)</f>
        <v>0</v>
      </c>
      <c r="G159" s="25"/>
      <c r="H159" s="25"/>
      <c r="I159" s="25"/>
      <c r="J159" s="29"/>
      <c r="K159" s="29"/>
      <c r="L159" s="25"/>
    </row>
    <row r="160" spans="1:12" x14ac:dyDescent="0.15">
      <c r="A160" s="26">
        <v>63</v>
      </c>
      <c r="B160" s="9" t="s">
        <v>109</v>
      </c>
      <c r="C160" s="30" t="s">
        <v>321</v>
      </c>
      <c r="D160" s="33">
        <v>0</v>
      </c>
      <c r="F160" s="25">
        <f>ROUND(SUMIF(Определители!I24:I28,"=;",'Базовые цены с учетом расхода'!O24:O28),2)</f>
        <v>0</v>
      </c>
      <c r="G160" s="25"/>
      <c r="H160" s="25"/>
      <c r="I160" s="25"/>
      <c r="J160" s="29"/>
      <c r="K160" s="29"/>
      <c r="L160" s="25"/>
    </row>
    <row r="161" spans="1:12" x14ac:dyDescent="0.15">
      <c r="A161" s="26">
        <v>64</v>
      </c>
      <c r="B161" s="9" t="s">
        <v>125</v>
      </c>
      <c r="C161" s="30" t="s">
        <v>322</v>
      </c>
      <c r="D161" s="33">
        <v>0</v>
      </c>
      <c r="F161" s="25">
        <f>ROUND((F156+F159+F160),2)</f>
        <v>0</v>
      </c>
      <c r="G161" s="25"/>
      <c r="H161" s="25"/>
      <c r="I161" s="25"/>
      <c r="J161" s="29"/>
      <c r="K161" s="29"/>
      <c r="L161" s="25"/>
    </row>
    <row r="162" spans="1:12" x14ac:dyDescent="0.15">
      <c r="A162" s="26">
        <v>65</v>
      </c>
      <c r="B162" s="9" t="s">
        <v>126</v>
      </c>
      <c r="C162" s="30" t="s">
        <v>321</v>
      </c>
      <c r="D162" s="33">
        <v>0</v>
      </c>
      <c r="F162" s="25">
        <f>ROUND(SUMIF(Определители!I24:I28,"=9",'Базовые цены с учетом расхода'!B24:B28),2)</f>
        <v>3719.3</v>
      </c>
      <c r="G162" s="25">
        <f>ROUND(SUMIF(Определители!I24:I28,"=9",'Базовые цены с учетом расхода'!C24:C28),2)</f>
        <v>3719.3</v>
      </c>
      <c r="H162" s="25">
        <f>ROUND(SUMIF(Определители!I24:I28,"=9",'Базовые цены с учетом расхода'!D24:D28),2)</f>
        <v>0</v>
      </c>
      <c r="I162" s="25">
        <f>ROUND(SUMIF(Определители!I24:I28,"=9",'Базовые цены с учетом расхода'!E24:E28),2)</f>
        <v>0</v>
      </c>
      <c r="J162" s="29">
        <f>ROUND(SUMIF(Определители!I24:I28,"=9",'Базовые цены с учетом расхода'!I24:I28),8)</f>
        <v>204.15960000000001</v>
      </c>
      <c r="K162" s="29">
        <f>ROUND(SUMIF(Определители!I24:I28,"=9",'Базовые цены с учетом расхода'!K24:K28),8)</f>
        <v>0</v>
      </c>
      <c r="L162" s="25">
        <f>ROUND(SUMIF(Определители!I24:I28,"=9",'Базовые цены с учетом расхода'!F24:F28),2)</f>
        <v>0</v>
      </c>
    </row>
    <row r="163" spans="1:12" x14ac:dyDescent="0.15">
      <c r="A163" s="26">
        <v>66</v>
      </c>
      <c r="B163" s="9" t="s">
        <v>108</v>
      </c>
      <c r="C163" s="30" t="s">
        <v>321</v>
      </c>
      <c r="D163" s="33">
        <v>0</v>
      </c>
      <c r="F163" s="25">
        <f>ROUND(SUMIF(Определители!I24:I28,"=9",'Базовые цены с учетом расхода'!N24:N28),2)</f>
        <v>2529.12</v>
      </c>
      <c r="G163" s="25"/>
      <c r="H163" s="25"/>
      <c r="I163" s="25"/>
      <c r="J163" s="29"/>
      <c r="K163" s="29"/>
      <c r="L163" s="25"/>
    </row>
    <row r="164" spans="1:12" x14ac:dyDescent="0.15">
      <c r="A164" s="26">
        <v>67</v>
      </c>
      <c r="B164" s="9" t="s">
        <v>109</v>
      </c>
      <c r="C164" s="30" t="s">
        <v>321</v>
      </c>
      <c r="D164" s="33">
        <v>0</v>
      </c>
      <c r="F164" s="25">
        <f>ROUND(SUMIF(Определители!I24:I28,"=9",'Базовые цены с учетом расхода'!O24:O28),2)</f>
        <v>1487.72</v>
      </c>
      <c r="G164" s="25"/>
      <c r="H164" s="25"/>
      <c r="I164" s="25"/>
      <c r="J164" s="29"/>
      <c r="K164" s="29"/>
      <c r="L164" s="25"/>
    </row>
    <row r="165" spans="1:12" x14ac:dyDescent="0.15">
      <c r="A165" s="26">
        <v>68</v>
      </c>
      <c r="B165" s="9" t="s">
        <v>127</v>
      </c>
      <c r="C165" s="30" t="s">
        <v>322</v>
      </c>
      <c r="D165" s="33">
        <v>0</v>
      </c>
      <c r="F165" s="25">
        <f>ROUND((F162+F163+F164),2)</f>
        <v>7736.14</v>
      </c>
      <c r="G165" s="25"/>
      <c r="H165" s="25"/>
      <c r="I165" s="25"/>
      <c r="J165" s="29"/>
      <c r="K165" s="29"/>
      <c r="L165" s="25"/>
    </row>
    <row r="166" spans="1:12" x14ac:dyDescent="0.15">
      <c r="A166" s="26">
        <v>69</v>
      </c>
      <c r="B166" s="9" t="s">
        <v>128</v>
      </c>
      <c r="C166" s="30" t="s">
        <v>321</v>
      </c>
      <c r="D166" s="33">
        <v>0</v>
      </c>
      <c r="F166" s="25">
        <f>ROUND(SUMIF(Определители!I24:I28,"=:",'Базовые цены с учетом расхода'!B24:B28),2)</f>
        <v>0</v>
      </c>
      <c r="G166" s="25">
        <f>ROUND(SUMIF(Определители!I24:I28,"=:",'Базовые цены с учетом расхода'!C24:C28),2)</f>
        <v>0</v>
      </c>
      <c r="H166" s="25">
        <f>ROUND(SUMIF(Определители!I24:I28,"=:",'Базовые цены с учетом расхода'!D24:D28),2)</f>
        <v>0</v>
      </c>
      <c r="I166" s="25">
        <f>ROUND(SUMIF(Определители!I24:I28,"=:",'Базовые цены с учетом расхода'!E24:E28),2)</f>
        <v>0</v>
      </c>
      <c r="J166" s="29">
        <f>ROUND(SUMIF(Определители!I24:I28,"=:",'Базовые цены с учетом расхода'!I24:I28),8)</f>
        <v>0</v>
      </c>
      <c r="K166" s="29">
        <f>ROUND(SUMIF(Определители!I24:I28,"=:",'Базовые цены с учетом расхода'!K24:K28),8)</f>
        <v>0</v>
      </c>
      <c r="L166" s="25">
        <f>ROUND(SUMIF(Определители!I24:I28,"=:",'Базовые цены с учетом расхода'!F24:F28),2)</f>
        <v>0</v>
      </c>
    </row>
    <row r="167" spans="1:12" x14ac:dyDescent="0.15">
      <c r="A167" s="26">
        <v>70</v>
      </c>
      <c r="B167" s="9" t="s">
        <v>102</v>
      </c>
      <c r="C167" s="30" t="s">
        <v>321</v>
      </c>
      <c r="D167" s="33">
        <v>0</v>
      </c>
      <c r="F167" s="25">
        <f>ROUND(SUMIF(Определители!I24:I28,"=:",'Базовые цены с учетом расхода'!H24:H28),2)</f>
        <v>0</v>
      </c>
      <c r="G167" s="25"/>
      <c r="H167" s="25"/>
      <c r="I167" s="25"/>
      <c r="J167" s="29"/>
      <c r="K167" s="29"/>
      <c r="L167" s="25"/>
    </row>
    <row r="168" spans="1:12" x14ac:dyDescent="0.15">
      <c r="A168" s="26">
        <v>71</v>
      </c>
      <c r="B168" s="9" t="s">
        <v>108</v>
      </c>
      <c r="C168" s="30" t="s">
        <v>321</v>
      </c>
      <c r="D168" s="33">
        <v>0</v>
      </c>
      <c r="F168" s="25">
        <f>ROUND(SUMIF(Определители!I24:I28,"=:",'Базовые цены с учетом расхода'!N24:N28),2)</f>
        <v>0</v>
      </c>
      <c r="G168" s="25"/>
      <c r="H168" s="25"/>
      <c r="I168" s="25"/>
      <c r="J168" s="29"/>
      <c r="K168" s="29"/>
      <c r="L168" s="25"/>
    </row>
    <row r="169" spans="1:12" x14ac:dyDescent="0.15">
      <c r="A169" s="26">
        <v>72</v>
      </c>
      <c r="B169" s="9" t="s">
        <v>109</v>
      </c>
      <c r="C169" s="30" t="s">
        <v>321</v>
      </c>
      <c r="D169" s="33">
        <v>0</v>
      </c>
      <c r="F169" s="25">
        <f>ROUND(SUMIF(Определители!I24:I28,"=:",'Базовые цены с учетом расхода'!O24:O28),2)</f>
        <v>0</v>
      </c>
      <c r="G169" s="25"/>
      <c r="H169" s="25"/>
      <c r="I169" s="25"/>
      <c r="J169" s="29"/>
      <c r="K169" s="29"/>
      <c r="L169" s="25"/>
    </row>
    <row r="170" spans="1:12" x14ac:dyDescent="0.15">
      <c r="A170" s="26">
        <v>73</v>
      </c>
      <c r="B170" s="9" t="s">
        <v>129</v>
      </c>
      <c r="C170" s="30" t="s">
        <v>322</v>
      </c>
      <c r="D170" s="33">
        <v>0</v>
      </c>
      <c r="F170" s="25">
        <f>ROUND((F166+F168+F169),2)</f>
        <v>0</v>
      </c>
      <c r="G170" s="25"/>
      <c r="H170" s="25"/>
      <c r="I170" s="25"/>
      <c r="J170" s="29"/>
      <c r="K170" s="29"/>
      <c r="L170" s="25"/>
    </row>
    <row r="171" spans="1:12" x14ac:dyDescent="0.15">
      <c r="A171" s="26">
        <v>74</v>
      </c>
      <c r="B171" s="9" t="s">
        <v>130</v>
      </c>
      <c r="C171" s="30" t="s">
        <v>321</v>
      </c>
      <c r="D171" s="33">
        <v>0</v>
      </c>
      <c r="F171" s="25">
        <f>ROUND(SUMIF(Определители!I24:I28,"=8",'Базовые цены с учетом расхода'!B24:B28),2)</f>
        <v>0</v>
      </c>
      <c r="G171" s="25">
        <f>ROUND(SUMIF(Определители!I24:I28,"=8",'Базовые цены с учетом расхода'!C24:C28),2)</f>
        <v>0</v>
      </c>
      <c r="H171" s="25">
        <f>ROUND(SUMIF(Определители!I24:I28,"=8",'Базовые цены с учетом расхода'!D24:D28),2)</f>
        <v>0</v>
      </c>
      <c r="I171" s="25">
        <f>ROUND(SUMIF(Определители!I24:I28,"=8",'Базовые цены с учетом расхода'!E24:E28),2)</f>
        <v>0</v>
      </c>
      <c r="J171" s="29">
        <f>ROUND(SUMIF(Определители!I24:I28,"=8",'Базовые цены с учетом расхода'!I24:I28),8)</f>
        <v>0</v>
      </c>
      <c r="K171" s="29">
        <f>ROUND(SUMIF(Определители!I24:I28,"=8",'Базовые цены с учетом расхода'!K24:K28),8)</f>
        <v>0</v>
      </c>
      <c r="L171" s="25">
        <f>ROUND(SUMIF(Определители!I24:I28,"=8",'Базовые цены с учетом расхода'!F24:F28),2)</f>
        <v>0</v>
      </c>
    </row>
    <row r="172" spans="1:12" x14ac:dyDescent="0.15">
      <c r="A172" s="26">
        <v>75</v>
      </c>
      <c r="B172" s="9" t="s">
        <v>102</v>
      </c>
      <c r="C172" s="30" t="s">
        <v>321</v>
      </c>
      <c r="D172" s="33">
        <v>0</v>
      </c>
      <c r="F172" s="25">
        <f>ROUND(SUMIF(Определители!I24:I28,"=8",'Базовые цены с учетом расхода'!H24:H28),2)</f>
        <v>0</v>
      </c>
      <c r="G172" s="25"/>
      <c r="H172" s="25"/>
      <c r="I172" s="25"/>
      <c r="J172" s="29"/>
      <c r="K172" s="29"/>
      <c r="L172" s="25"/>
    </row>
    <row r="173" spans="1:12" x14ac:dyDescent="0.15">
      <c r="A173" s="26">
        <v>76</v>
      </c>
      <c r="B173" s="9" t="s">
        <v>201</v>
      </c>
      <c r="C173" s="30" t="s">
        <v>322</v>
      </c>
      <c r="D173" s="33">
        <v>0</v>
      </c>
      <c r="F173" s="25">
        <f ca="1">ROUND((F108+F118+F125+F130+F138+F143+F148+F155+F165+F170+F171+F161),2)</f>
        <v>7736.14</v>
      </c>
      <c r="G173" s="25">
        <f>ROUND((G108+G118+G125+G130+G138+G143+G148+G155+G165+G170+G171+G161),2)</f>
        <v>0</v>
      </c>
      <c r="H173" s="25">
        <f>ROUND((H108+H118+H125+H130+H138+H143+H148+H155+H165+H170+H171+H161),2)</f>
        <v>0</v>
      </c>
      <c r="I173" s="25">
        <f>ROUND((I108+I118+I125+I130+I138+I143+I148+I155+I165+I170+I171+I161),2)</f>
        <v>0</v>
      </c>
      <c r="J173" s="29">
        <f>ROUND((J108+J118+J125+J130+J138+J143+J148+J155+J165+J170+J171+J161),8)</f>
        <v>0</v>
      </c>
      <c r="K173" s="29">
        <f>ROUND((K108+K118+K125+K130+K138+K143+K148+K155+K165+K170+K171+K161),8)</f>
        <v>0</v>
      </c>
      <c r="L173" s="25">
        <f>ROUND((L108+L118+L125+L130+L138+L143+L148+L155+L165+L170+L171+L161),2)</f>
        <v>0</v>
      </c>
    </row>
    <row r="174" spans="1:12" x14ac:dyDescent="0.15">
      <c r="A174" s="26">
        <v>77</v>
      </c>
      <c r="B174" s="9" t="s">
        <v>132</v>
      </c>
      <c r="C174" s="30" t="s">
        <v>322</v>
      </c>
      <c r="D174" s="33">
        <v>0</v>
      </c>
      <c r="F174" s="25">
        <f>ROUND((F114+F122+F127+F134+F140+F145+F152+F167+F172),2)</f>
        <v>0</v>
      </c>
      <c r="G174" s="25"/>
      <c r="H174" s="25"/>
      <c r="I174" s="25"/>
      <c r="J174" s="29"/>
      <c r="K174" s="29"/>
      <c r="L174" s="25"/>
    </row>
    <row r="175" spans="1:12" x14ac:dyDescent="0.15">
      <c r="A175" s="26">
        <v>78</v>
      </c>
      <c r="B175" s="9" t="s">
        <v>133</v>
      </c>
      <c r="C175" s="30" t="s">
        <v>322</v>
      </c>
      <c r="D175" s="33">
        <v>0</v>
      </c>
      <c r="F175" s="25">
        <f>ROUND((F115+F123+F128+F135+F141+F146+F153+F163+F168+F159),2)</f>
        <v>2529.12</v>
      </c>
      <c r="G175" s="25"/>
      <c r="H175" s="25"/>
      <c r="I175" s="25"/>
      <c r="J175" s="29"/>
      <c r="K175" s="29"/>
      <c r="L175" s="25"/>
    </row>
    <row r="176" spans="1:12" x14ac:dyDescent="0.15">
      <c r="A176" s="26">
        <v>79</v>
      </c>
      <c r="B176" s="9" t="s">
        <v>134</v>
      </c>
      <c r="C176" s="30" t="s">
        <v>322</v>
      </c>
      <c r="D176" s="33">
        <v>0</v>
      </c>
      <c r="F176" s="25">
        <f>ROUND((F116+F124+F129+F136+F142+F147+F154+F164+F169+F160),2)</f>
        <v>1487.72</v>
      </c>
      <c r="G176" s="25"/>
      <c r="H176" s="25"/>
      <c r="I176" s="25"/>
      <c r="J176" s="29"/>
      <c r="K176" s="29"/>
      <c r="L176" s="25"/>
    </row>
    <row r="177" spans="1:13" x14ac:dyDescent="0.15">
      <c r="A177" s="26">
        <v>80</v>
      </c>
      <c r="B177" s="9" t="s">
        <v>39</v>
      </c>
      <c r="C177" s="30" t="s">
        <v>323</v>
      </c>
      <c r="D177" s="33">
        <v>0</v>
      </c>
      <c r="F177" s="25">
        <f>ROUND(SUM('Базовые цены с учетом расхода'!X24:X28),2)</f>
        <v>0</v>
      </c>
      <c r="G177" s="25"/>
      <c r="H177" s="25"/>
      <c r="I177" s="25"/>
      <c r="J177" s="29"/>
      <c r="K177" s="29"/>
      <c r="L177" s="25">
        <f>ROUND(SUM('Базовые цены с учетом расхода'!X24:X28),2)</f>
        <v>0</v>
      </c>
    </row>
    <row r="178" spans="1:13" x14ac:dyDescent="0.15">
      <c r="A178" s="26">
        <v>81</v>
      </c>
      <c r="B178" s="9" t="s">
        <v>157</v>
      </c>
      <c r="C178" s="30" t="s">
        <v>323</v>
      </c>
      <c r="D178" s="33">
        <v>0</v>
      </c>
      <c r="F178" s="25">
        <f>ROUND(SUM(G178:N178),2)</f>
        <v>0</v>
      </c>
      <c r="G178" s="25"/>
      <c r="H178" s="25"/>
      <c r="I178" s="25"/>
      <c r="J178" s="29"/>
      <c r="K178" s="29"/>
      <c r="L178" s="25">
        <f>ROUND(SUM('Базовые цены с учетом расхода'!AE24:AE28),2)</f>
        <v>0</v>
      </c>
    </row>
    <row r="179" spans="1:13" x14ac:dyDescent="0.15">
      <c r="A179" s="26">
        <v>82</v>
      </c>
      <c r="B179" s="9" t="s">
        <v>136</v>
      </c>
      <c r="C179" s="30" t="s">
        <v>323</v>
      </c>
      <c r="D179" s="33">
        <v>0</v>
      </c>
      <c r="F179" s="25">
        <f>ROUND(SUM('Базовые цены с учетом расхода'!C24:C28),2)</f>
        <v>3719.3</v>
      </c>
      <c r="G179" s="25"/>
      <c r="H179" s="25"/>
      <c r="I179" s="25"/>
      <c r="J179" s="29"/>
      <c r="K179" s="29"/>
      <c r="L179" s="25"/>
    </row>
    <row r="180" spans="1:13" x14ac:dyDescent="0.15">
      <c r="A180" s="26">
        <v>83</v>
      </c>
      <c r="B180" s="9" t="s">
        <v>137</v>
      </c>
      <c r="C180" s="30" t="s">
        <v>323</v>
      </c>
      <c r="D180" s="33">
        <v>0</v>
      </c>
      <c r="F180" s="25">
        <f>ROUND(SUM('Базовые цены с учетом расхода'!E24:E28),2)</f>
        <v>0</v>
      </c>
      <c r="G180" s="25"/>
      <c r="H180" s="25"/>
      <c r="I180" s="25"/>
      <c r="J180" s="29"/>
      <c r="K180" s="29"/>
      <c r="L180" s="25"/>
    </row>
    <row r="181" spans="1:13" x14ac:dyDescent="0.15">
      <c r="A181" s="26">
        <v>84</v>
      </c>
      <c r="B181" s="9" t="s">
        <v>138</v>
      </c>
      <c r="C181" s="30" t="s">
        <v>324</v>
      </c>
      <c r="D181" s="33">
        <v>0</v>
      </c>
      <c r="F181" s="25">
        <f>ROUND((F179+F180),2)</f>
        <v>3719.3</v>
      </c>
      <c r="G181" s="25"/>
      <c r="H181" s="25"/>
      <c r="I181" s="25"/>
      <c r="J181" s="29"/>
      <c r="K181" s="29"/>
      <c r="L181" s="25"/>
    </row>
    <row r="182" spans="1:13" x14ac:dyDescent="0.15">
      <c r="A182" s="26">
        <v>85</v>
      </c>
      <c r="B182" s="9" t="s">
        <v>139</v>
      </c>
      <c r="C182" s="30" t="s">
        <v>323</v>
      </c>
      <c r="D182" s="33">
        <v>0</v>
      </c>
      <c r="F182" s="25"/>
      <c r="G182" s="25"/>
      <c r="H182" s="25"/>
      <c r="I182" s="25"/>
      <c r="J182" s="29">
        <f>ROUND(SUM('Базовые цены с учетом расхода'!I24:I28),8)</f>
        <v>204.15960000000001</v>
      </c>
      <c r="K182" s="29"/>
      <c r="L182" s="25"/>
    </row>
    <row r="183" spans="1:13" x14ac:dyDescent="0.15">
      <c r="A183" s="26">
        <v>86</v>
      </c>
      <c r="B183" s="9" t="s">
        <v>140</v>
      </c>
      <c r="C183" s="30" t="s">
        <v>323</v>
      </c>
      <c r="D183" s="33">
        <v>0</v>
      </c>
      <c r="F183" s="25"/>
      <c r="G183" s="25"/>
      <c r="H183" s="25"/>
      <c r="I183" s="25"/>
      <c r="J183" s="29">
        <f>ROUND(SUM('Базовые цены с учетом расхода'!K24:K28),8)</f>
        <v>0</v>
      </c>
      <c r="K183" s="29"/>
      <c r="L183" s="25"/>
    </row>
    <row r="184" spans="1:13" x14ac:dyDescent="0.15">
      <c r="A184" s="26">
        <v>87</v>
      </c>
      <c r="B184" s="9" t="s">
        <v>141</v>
      </c>
      <c r="C184" s="30" t="s">
        <v>324</v>
      </c>
      <c r="D184" s="33">
        <v>0</v>
      </c>
      <c r="F184" s="25"/>
      <c r="G184" s="25"/>
      <c r="H184" s="25"/>
      <c r="I184" s="25"/>
      <c r="J184" s="29">
        <f>ROUND((J182+J183),8)</f>
        <v>204.15960000000001</v>
      </c>
      <c r="K184" s="29"/>
      <c r="L184" s="25"/>
    </row>
    <row r="186" spans="1:13" s="33" customFormat="1" x14ac:dyDescent="0.15">
      <c r="A186" s="26"/>
      <c r="B186" s="53" t="s">
        <v>158</v>
      </c>
      <c r="C186" s="53"/>
      <c r="D186" s="53"/>
      <c r="E186" s="53"/>
      <c r="F186" s="53"/>
      <c r="G186" s="53"/>
      <c r="H186" s="53"/>
      <c r="I186" s="53"/>
      <c r="J186" s="53"/>
    </row>
    <row r="187" spans="1:13" x14ac:dyDescent="0.15">
      <c r="B187" s="53"/>
      <c r="C187" s="53"/>
      <c r="D187" s="53"/>
      <c r="E187" s="53"/>
      <c r="F187" s="53"/>
      <c r="G187" s="53"/>
      <c r="H187" s="53"/>
      <c r="I187" s="53"/>
      <c r="J187" s="53"/>
    </row>
    <row r="188" spans="1:13" s="27" customFormat="1" x14ac:dyDescent="0.15">
      <c r="A188" s="7"/>
      <c r="B188" s="27" t="s">
        <v>308</v>
      </c>
      <c r="C188" s="27" t="s">
        <v>309</v>
      </c>
      <c r="D188" s="34" t="s">
        <v>310</v>
      </c>
      <c r="E188" s="27" t="s">
        <v>311</v>
      </c>
      <c r="F188" s="27" t="s">
        <v>312</v>
      </c>
      <c r="G188" s="27" t="s">
        <v>313</v>
      </c>
      <c r="H188" s="27" t="s">
        <v>314</v>
      </c>
      <c r="I188" s="27" t="s">
        <v>315</v>
      </c>
      <c r="J188" s="27" t="s">
        <v>316</v>
      </c>
      <c r="K188" s="27" t="s">
        <v>317</v>
      </c>
      <c r="L188" s="27" t="s">
        <v>318</v>
      </c>
      <c r="M188" s="27" t="s">
        <v>319</v>
      </c>
    </row>
    <row r="189" spans="1:13" s="33" customFormat="1" x14ac:dyDescent="0.15">
      <c r="A189" s="26">
        <v>1</v>
      </c>
      <c r="B189" s="9" t="s">
        <v>198</v>
      </c>
      <c r="C189" s="30" t="s">
        <v>320</v>
      </c>
      <c r="D189" s="33">
        <v>0</v>
      </c>
      <c r="F189" s="25">
        <f>ROUND(SUM('Базовые цены с учетом расхода'!B32:B33),2)</f>
        <v>13306.3</v>
      </c>
      <c r="G189" s="25">
        <f>ROUND(SUM('Базовые цены с учетом расхода'!C32:C33),2)</f>
        <v>0</v>
      </c>
      <c r="H189" s="25">
        <f>ROUND(SUM('Базовые цены с учетом расхода'!D32:D33),2)</f>
        <v>0</v>
      </c>
      <c r="I189" s="25">
        <f>ROUND(SUM('Базовые цены с учетом расхода'!E32:E33),2)</f>
        <v>0</v>
      </c>
      <c r="J189" s="29">
        <f>ROUND(SUM('Базовые цены с учетом расхода'!I32:I33),8)</f>
        <v>0</v>
      </c>
      <c r="K189" s="29">
        <f>ROUND(SUM('Базовые цены с учетом расхода'!K32:K33),8)</f>
        <v>0</v>
      </c>
      <c r="L189" s="25">
        <f>ROUND(SUM('Базовые цены с учетом расхода'!F32:F33),2)</f>
        <v>13306.3</v>
      </c>
    </row>
    <row r="190" spans="1:13" x14ac:dyDescent="0.15">
      <c r="A190" s="26">
        <v>2</v>
      </c>
      <c r="B190" s="9" t="s">
        <v>87</v>
      </c>
      <c r="C190" s="30" t="s">
        <v>321</v>
      </c>
      <c r="D190" s="33">
        <v>0</v>
      </c>
      <c r="F190" s="25">
        <f>ROUND(SUMIF(Определители!I32:I33,"= ",'Базовые цены с учетом расхода'!B32:B33),2)</f>
        <v>0</v>
      </c>
      <c r="G190" s="25">
        <f>ROUND(SUMIF(Определители!I32:I33,"= ",'Базовые цены с учетом расхода'!C32:C33),2)</f>
        <v>0</v>
      </c>
      <c r="H190" s="25">
        <f>ROUND(SUMIF(Определители!I32:I33,"= ",'Базовые цены с учетом расхода'!D32:D33),2)</f>
        <v>0</v>
      </c>
      <c r="I190" s="25">
        <f>ROUND(SUMIF(Определители!I32:I33,"= ",'Базовые цены с учетом расхода'!E32:E33),2)</f>
        <v>0</v>
      </c>
      <c r="J190" s="29">
        <f>ROUND(SUMIF(Определители!I32:I33,"= ",'Базовые цены с учетом расхода'!I32:I33),8)</f>
        <v>0</v>
      </c>
      <c r="K190" s="29">
        <f>ROUND(SUMIF(Определители!I32:I33,"= ",'Базовые цены с учетом расхода'!K32:K33),8)</f>
        <v>0</v>
      </c>
      <c r="L190" s="25">
        <f>ROUND(SUMIF(Определители!I32:I33,"= ",'Базовые цены с учетом расхода'!F32:F33),2)</f>
        <v>0</v>
      </c>
    </row>
    <row r="191" spans="1:13" x14ac:dyDescent="0.15">
      <c r="A191" s="26">
        <v>3</v>
      </c>
      <c r="B191" s="9" t="s">
        <v>88</v>
      </c>
      <c r="C191" s="30" t="s">
        <v>321</v>
      </c>
      <c r="D191" s="33">
        <v>0</v>
      </c>
      <c r="F191" s="25">
        <f ca="1">ROUND(СУММПРОИЗВЕСЛИ(0.01,Определители!I32:I33," ",'Базовые цены с учетом расхода'!B32:B33,Начисления!X32:X33,0),2)</f>
        <v>0</v>
      </c>
      <c r="G191" s="25"/>
      <c r="H191" s="25"/>
      <c r="I191" s="25"/>
      <c r="J191" s="29"/>
      <c r="K191" s="29"/>
      <c r="L191" s="25"/>
    </row>
    <row r="192" spans="1:13" x14ac:dyDescent="0.15">
      <c r="A192" s="26">
        <v>4</v>
      </c>
      <c r="B192" s="9" t="s">
        <v>89</v>
      </c>
      <c r="C192" s="30" t="s">
        <v>321</v>
      </c>
      <c r="D192" s="33">
        <v>0</v>
      </c>
      <c r="F192" s="25">
        <f ca="1">ROUND(СУММПРОИЗВЕСЛИ(0.01,Определители!I32:I33," ",'Базовые цены с учетом расхода'!B32:B33,Начисления!Y32:Y33,0),2)</f>
        <v>0</v>
      </c>
      <c r="G192" s="25"/>
      <c r="H192" s="25"/>
      <c r="I192" s="25"/>
      <c r="J192" s="29"/>
      <c r="K192" s="29"/>
      <c r="L192" s="25"/>
    </row>
    <row r="193" spans="1:12" x14ac:dyDescent="0.15">
      <c r="A193" s="26">
        <v>5</v>
      </c>
      <c r="B193" s="9" t="s">
        <v>90</v>
      </c>
      <c r="C193" s="30" t="s">
        <v>321</v>
      </c>
      <c r="D193" s="33">
        <v>0</v>
      </c>
      <c r="F193" s="25">
        <f ca="1">ROUND(ТРАНСПРАСХОД(Определители!B32:B33,Определители!H32:H33,Определители!I32:I33,'Базовые цены с учетом расхода'!B32:B33,Начисления!Z32:Z33,Начисления!AA32:AA33),2)</f>
        <v>0</v>
      </c>
      <c r="G193" s="25"/>
      <c r="H193" s="25"/>
      <c r="I193" s="25"/>
      <c r="J193" s="29"/>
      <c r="K193" s="29"/>
      <c r="L193" s="25"/>
    </row>
    <row r="194" spans="1:12" x14ac:dyDescent="0.15">
      <c r="A194" s="26">
        <v>6</v>
      </c>
      <c r="B194" s="9" t="s">
        <v>91</v>
      </c>
      <c r="C194" s="30" t="s">
        <v>321</v>
      </c>
      <c r="D194" s="33">
        <v>0</v>
      </c>
      <c r="F194" s="25">
        <f ca="1">ROUND(СУММПРОИЗВЕСЛИ(0.01,Определители!I32:I33," ",'Базовые цены с учетом расхода'!B32:B33,Начисления!AC32:AC33,0),2)</f>
        <v>0</v>
      </c>
      <c r="G194" s="25"/>
      <c r="H194" s="25"/>
      <c r="I194" s="25"/>
      <c r="J194" s="29"/>
      <c r="K194" s="29"/>
      <c r="L194" s="25"/>
    </row>
    <row r="195" spans="1:12" x14ac:dyDescent="0.15">
      <c r="A195" s="26">
        <v>7</v>
      </c>
      <c r="B195" s="9" t="s">
        <v>92</v>
      </c>
      <c r="C195" s="30" t="s">
        <v>321</v>
      </c>
      <c r="D195" s="33">
        <v>0</v>
      </c>
      <c r="F195" s="25">
        <f ca="1">ROUND(СУММПРОИЗВЕСЛИ(0.01,Определители!I32:I33," ",'Базовые цены с учетом расхода'!B32:B33,Начисления!AF32:AF33,0),2)</f>
        <v>0</v>
      </c>
      <c r="G195" s="25"/>
      <c r="H195" s="25"/>
      <c r="I195" s="25"/>
      <c r="J195" s="29"/>
      <c r="K195" s="29"/>
      <c r="L195" s="25"/>
    </row>
    <row r="196" spans="1:12" x14ac:dyDescent="0.15">
      <c r="A196" s="26">
        <v>8</v>
      </c>
      <c r="B196" s="9" t="s">
        <v>93</v>
      </c>
      <c r="C196" s="30" t="s">
        <v>321</v>
      </c>
      <c r="D196" s="33">
        <v>0</v>
      </c>
      <c r="F196" s="25">
        <f ca="1">ROUND(ЗАГОТСКЛАДРАСХОД(Определители!B32:B33,Определители!H32:H33,Определители!I32:I33,'Базовые цены с учетом расхода'!B32:B33,Начисления!X32:X33,Начисления!Y32:Y33,Начисления!Z32:Z33,Начисления!AA32:AA33,Начисления!AB32:AB33,Начисления!AC32:AC33,Начисления!AF32:AF33),2)</f>
        <v>0</v>
      </c>
      <c r="G196" s="25"/>
      <c r="H196" s="25"/>
      <c r="I196" s="25"/>
      <c r="J196" s="29"/>
      <c r="K196" s="29"/>
      <c r="L196" s="25"/>
    </row>
    <row r="197" spans="1:12" x14ac:dyDescent="0.15">
      <c r="A197" s="26">
        <v>9</v>
      </c>
      <c r="B197" s="9" t="s">
        <v>94</v>
      </c>
      <c r="C197" s="30" t="s">
        <v>321</v>
      </c>
      <c r="D197" s="33">
        <v>0</v>
      </c>
      <c r="F197" s="25">
        <f ca="1">ROUND(СУММПРОИЗВЕСЛИ(1,Определители!I32:I33," ",'Базовые цены с учетом расхода'!M32:M33,Начисления!I32:I33,0),2)</f>
        <v>0</v>
      </c>
      <c r="G197" s="25"/>
      <c r="H197" s="25"/>
      <c r="I197" s="25"/>
      <c r="J197" s="29"/>
      <c r="K197" s="29"/>
      <c r="L197" s="25"/>
    </row>
    <row r="198" spans="1:12" x14ac:dyDescent="0.15">
      <c r="A198" s="26">
        <v>10</v>
      </c>
      <c r="B198" s="9" t="s">
        <v>95</v>
      </c>
      <c r="C198" s="30" t="s">
        <v>322</v>
      </c>
      <c r="D198" s="33">
        <v>0</v>
      </c>
      <c r="F198" s="25">
        <f ca="1">ROUND((F197+F208+F228),2)</f>
        <v>0</v>
      </c>
      <c r="G198" s="25"/>
      <c r="H198" s="25"/>
      <c r="I198" s="25"/>
      <c r="J198" s="29"/>
      <c r="K198" s="29"/>
      <c r="L198" s="25"/>
    </row>
    <row r="199" spans="1:12" x14ac:dyDescent="0.15">
      <c r="A199" s="26">
        <v>11</v>
      </c>
      <c r="B199" s="9" t="s">
        <v>96</v>
      </c>
      <c r="C199" s="30" t="s">
        <v>322</v>
      </c>
      <c r="D199" s="33">
        <v>0</v>
      </c>
      <c r="F199" s="25">
        <f ca="1">ROUND((F190+F191+F192+F193+F194+F195+F196+F198),2)</f>
        <v>0</v>
      </c>
      <c r="G199" s="25"/>
      <c r="H199" s="25"/>
      <c r="I199" s="25"/>
      <c r="J199" s="29"/>
      <c r="K199" s="29"/>
      <c r="L199" s="25"/>
    </row>
    <row r="200" spans="1:12" x14ac:dyDescent="0.15">
      <c r="A200" s="26">
        <v>12</v>
      </c>
      <c r="B200" s="9" t="s">
        <v>97</v>
      </c>
      <c r="C200" s="30" t="s">
        <v>321</v>
      </c>
      <c r="D200" s="33">
        <v>0</v>
      </c>
      <c r="F200" s="25">
        <f>ROUND(SUMIF(Определители!I32:I33,"=1",'Базовые цены с учетом расхода'!B32:B33),2)</f>
        <v>0</v>
      </c>
      <c r="G200" s="25">
        <f>ROUND(SUMIF(Определители!I32:I33,"=1",'Базовые цены с учетом расхода'!C32:C33),2)</f>
        <v>0</v>
      </c>
      <c r="H200" s="25">
        <f>ROUND(SUMIF(Определители!I32:I33,"=1",'Базовые цены с учетом расхода'!D32:D33),2)</f>
        <v>0</v>
      </c>
      <c r="I200" s="25">
        <f>ROUND(SUMIF(Определители!I32:I33,"=1",'Базовые цены с учетом расхода'!E32:E33),2)</f>
        <v>0</v>
      </c>
      <c r="J200" s="29">
        <f>ROUND(SUMIF(Определители!I32:I33,"=1",'Базовые цены с учетом расхода'!I32:I33),8)</f>
        <v>0</v>
      </c>
      <c r="K200" s="29">
        <f>ROUND(SUMIF(Определители!I32:I33,"=1",'Базовые цены с учетом расхода'!K32:K33),8)</f>
        <v>0</v>
      </c>
      <c r="L200" s="25">
        <f>ROUND(SUMIF(Определители!I32:I33,"=1",'Базовые цены с учетом расхода'!F32:F33),2)</f>
        <v>0</v>
      </c>
    </row>
    <row r="201" spans="1:12" x14ac:dyDescent="0.15">
      <c r="A201" s="26">
        <v>13</v>
      </c>
      <c r="B201" s="9" t="s">
        <v>98</v>
      </c>
      <c r="C201" s="30" t="s">
        <v>321</v>
      </c>
      <c r="D201" s="33">
        <v>0</v>
      </c>
      <c r="F201" s="25"/>
      <c r="G201" s="25"/>
      <c r="H201" s="25"/>
      <c r="I201" s="25"/>
      <c r="J201" s="29"/>
      <c r="K201" s="29"/>
      <c r="L201" s="25"/>
    </row>
    <row r="202" spans="1:12" x14ac:dyDescent="0.15">
      <c r="A202" s="26">
        <v>14</v>
      </c>
      <c r="B202" s="9" t="s">
        <v>99</v>
      </c>
      <c r="C202" s="30" t="s">
        <v>321</v>
      </c>
      <c r="D202" s="33">
        <v>0</v>
      </c>
      <c r="F202" s="25"/>
      <c r="G202" s="25">
        <f>ROUND(SUMIF(Определители!I32:I33,"=1",'Базовые цены с учетом расхода'!T32:T33),2)</f>
        <v>0</v>
      </c>
      <c r="H202" s="25"/>
      <c r="I202" s="25"/>
      <c r="J202" s="29"/>
      <c r="K202" s="29"/>
      <c r="L202" s="25"/>
    </row>
    <row r="203" spans="1:12" x14ac:dyDescent="0.15">
      <c r="A203" s="26">
        <v>15</v>
      </c>
      <c r="B203" s="9" t="s">
        <v>100</v>
      </c>
      <c r="C203" s="30" t="s">
        <v>321</v>
      </c>
      <c r="D203" s="33">
        <v>0</v>
      </c>
      <c r="F203" s="25">
        <f>ROUND(SUMIF(Определители!I32:I33,"=1",'Базовые цены с учетом расхода'!U32:U33),2)</f>
        <v>0</v>
      </c>
      <c r="G203" s="25"/>
      <c r="H203" s="25"/>
      <c r="I203" s="25"/>
      <c r="J203" s="29"/>
      <c r="K203" s="29"/>
      <c r="L203" s="25"/>
    </row>
    <row r="204" spans="1:12" x14ac:dyDescent="0.15">
      <c r="A204" s="26">
        <v>16</v>
      </c>
      <c r="B204" s="9" t="s">
        <v>101</v>
      </c>
      <c r="C204" s="30" t="s">
        <v>321</v>
      </c>
      <c r="D204" s="33">
        <v>0</v>
      </c>
      <c r="F204" s="25">
        <f ca="1">ROUND(СУММЕСЛИ2(Определители!I32:I33,"1",Определители!G32:G33,"1",'Базовые цены с учетом расхода'!B32:B33),2)</f>
        <v>0</v>
      </c>
      <c r="G204" s="25"/>
      <c r="H204" s="25"/>
      <c r="I204" s="25"/>
      <c r="J204" s="29"/>
      <c r="K204" s="29"/>
      <c r="L204" s="25"/>
    </row>
    <row r="205" spans="1:12" x14ac:dyDescent="0.15">
      <c r="A205" s="26">
        <v>17</v>
      </c>
      <c r="B205" s="9" t="s">
        <v>102</v>
      </c>
      <c r="C205" s="30" t="s">
        <v>321</v>
      </c>
      <c r="D205" s="33">
        <v>0</v>
      </c>
      <c r="F205" s="25">
        <f>ROUND(SUMIF(Определители!I32:I33,"=1",'Базовые цены с учетом расхода'!H32:H33),2)</f>
        <v>0</v>
      </c>
      <c r="G205" s="25"/>
      <c r="H205" s="25"/>
      <c r="I205" s="25"/>
      <c r="J205" s="29"/>
      <c r="K205" s="29"/>
      <c r="L205" s="25"/>
    </row>
    <row r="206" spans="1:12" x14ac:dyDescent="0.15">
      <c r="A206" s="26">
        <v>18</v>
      </c>
      <c r="B206" s="9" t="s">
        <v>108</v>
      </c>
      <c r="C206" s="30" t="s">
        <v>321</v>
      </c>
      <c r="D206" s="33">
        <v>0</v>
      </c>
      <c r="F206" s="25">
        <f>ROUND(SUMIF(Определители!I32:I33,"=1",'Базовые цены с учетом расхода'!N32:N33),2)</f>
        <v>0</v>
      </c>
      <c r="G206" s="25"/>
      <c r="H206" s="25"/>
      <c r="I206" s="25"/>
      <c r="J206" s="29"/>
      <c r="K206" s="29"/>
      <c r="L206" s="25"/>
    </row>
    <row r="207" spans="1:12" x14ac:dyDescent="0.15">
      <c r="A207" s="26">
        <v>19</v>
      </c>
      <c r="B207" s="9" t="s">
        <v>109</v>
      </c>
      <c r="C207" s="30" t="s">
        <v>321</v>
      </c>
      <c r="D207" s="33">
        <v>0</v>
      </c>
      <c r="F207" s="25">
        <f>ROUND(SUMIF(Определители!I32:I33,"=1",'Базовые цены с учетом расхода'!O32:O33),2)</f>
        <v>0</v>
      </c>
      <c r="G207" s="25"/>
      <c r="H207" s="25"/>
      <c r="I207" s="25"/>
      <c r="J207" s="29"/>
      <c r="K207" s="29"/>
      <c r="L207" s="25"/>
    </row>
    <row r="208" spans="1:12" x14ac:dyDescent="0.15">
      <c r="A208" s="26">
        <v>20</v>
      </c>
      <c r="B208" s="9" t="s">
        <v>95</v>
      </c>
      <c r="C208" s="30" t="s">
        <v>321</v>
      </c>
      <c r="D208" s="33">
        <v>0</v>
      </c>
      <c r="F208" s="25">
        <f ca="1">ROUND(СУММПРОИЗВЕСЛИ(1,Определители!I32:I33," ",'Базовые цены с учетом расхода'!M32:M33,Начисления!I32:I33,0),2)</f>
        <v>0</v>
      </c>
      <c r="G208" s="25"/>
      <c r="H208" s="25"/>
      <c r="I208" s="25"/>
      <c r="J208" s="29"/>
      <c r="K208" s="29"/>
      <c r="L208" s="25"/>
    </row>
    <row r="209" spans="1:12" x14ac:dyDescent="0.15">
      <c r="A209" s="26">
        <v>21</v>
      </c>
      <c r="B209" s="9" t="s">
        <v>105</v>
      </c>
      <c r="C209" s="30" t="s">
        <v>322</v>
      </c>
      <c r="D209" s="33">
        <v>0</v>
      </c>
      <c r="F209" s="25">
        <f>ROUND((F200+F206+F207),2)</f>
        <v>0</v>
      </c>
      <c r="G209" s="25"/>
      <c r="H209" s="25"/>
      <c r="I209" s="25"/>
      <c r="J209" s="29"/>
      <c r="K209" s="29"/>
      <c r="L209" s="25"/>
    </row>
    <row r="210" spans="1:12" x14ac:dyDescent="0.15">
      <c r="A210" s="26">
        <v>22</v>
      </c>
      <c r="B210" s="9" t="s">
        <v>106</v>
      </c>
      <c r="C210" s="30" t="s">
        <v>321</v>
      </c>
      <c r="D210" s="33">
        <v>0</v>
      </c>
      <c r="F210" s="25">
        <f>ROUND(SUMIF(Определители!I32:I33,"=2",'Базовые цены с учетом расхода'!B32:B33),2)</f>
        <v>13306.3</v>
      </c>
      <c r="G210" s="25">
        <f>ROUND(SUMIF(Определители!I32:I33,"=2",'Базовые цены с учетом расхода'!C32:C33),2)</f>
        <v>0</v>
      </c>
      <c r="H210" s="25">
        <f>ROUND(SUMIF(Определители!I32:I33,"=2",'Базовые цены с учетом расхода'!D32:D33),2)</f>
        <v>0</v>
      </c>
      <c r="I210" s="25">
        <f>ROUND(SUMIF(Определители!I32:I33,"=2",'Базовые цены с учетом расхода'!E32:E33),2)</f>
        <v>0</v>
      </c>
      <c r="J210" s="29">
        <f>ROUND(SUMIF(Определители!I32:I33,"=2",'Базовые цены с учетом расхода'!I32:I33),8)</f>
        <v>0</v>
      </c>
      <c r="K210" s="29">
        <f>ROUND(SUMIF(Определители!I32:I33,"=2",'Базовые цены с учетом расхода'!K32:K33),8)</f>
        <v>0</v>
      </c>
      <c r="L210" s="25">
        <f>ROUND(SUMIF(Определители!I32:I33,"=2",'Базовые цены с учетом расхода'!F32:F33),2)</f>
        <v>13306.3</v>
      </c>
    </row>
    <row r="211" spans="1:12" x14ac:dyDescent="0.15">
      <c r="A211" s="26">
        <v>23</v>
      </c>
      <c r="B211" s="9" t="s">
        <v>98</v>
      </c>
      <c r="C211" s="30" t="s">
        <v>321</v>
      </c>
      <c r="D211" s="33">
        <v>0</v>
      </c>
      <c r="F211" s="25"/>
      <c r="G211" s="25"/>
      <c r="H211" s="25"/>
      <c r="I211" s="25"/>
      <c r="J211" s="29"/>
      <c r="K211" s="29"/>
      <c r="L211" s="25"/>
    </row>
    <row r="212" spans="1:12" x14ac:dyDescent="0.15">
      <c r="A212" s="26">
        <v>24</v>
      </c>
      <c r="B212" s="9" t="s">
        <v>107</v>
      </c>
      <c r="C212" s="30" t="s">
        <v>321</v>
      </c>
      <c r="D212" s="33">
        <v>0</v>
      </c>
      <c r="F212" s="25">
        <f ca="1">ROUND(СУММЕСЛИ2(Определители!I32:I33,"2",Определители!G32:G33,"1",'Базовые цены с учетом расхода'!B32:B33),2)</f>
        <v>0</v>
      </c>
      <c r="G212" s="25"/>
      <c r="H212" s="25"/>
      <c r="I212" s="25"/>
      <c r="J212" s="29"/>
      <c r="K212" s="29"/>
      <c r="L212" s="25"/>
    </row>
    <row r="213" spans="1:12" x14ac:dyDescent="0.15">
      <c r="A213" s="26">
        <v>25</v>
      </c>
      <c r="B213" s="9" t="s">
        <v>102</v>
      </c>
      <c r="C213" s="30" t="s">
        <v>321</v>
      </c>
      <c r="D213" s="33">
        <v>0</v>
      </c>
      <c r="F213" s="25">
        <f>ROUND(SUMIF(Определители!I32:I33,"=2",'Базовые цены с учетом расхода'!H32:H33),2)</f>
        <v>0</v>
      </c>
      <c r="G213" s="25"/>
      <c r="H213" s="25"/>
      <c r="I213" s="25"/>
      <c r="J213" s="29"/>
      <c r="K213" s="29"/>
      <c r="L213" s="25"/>
    </row>
    <row r="214" spans="1:12" x14ac:dyDescent="0.15">
      <c r="A214" s="26">
        <v>26</v>
      </c>
      <c r="B214" s="9" t="s">
        <v>108</v>
      </c>
      <c r="C214" s="30" t="s">
        <v>321</v>
      </c>
      <c r="D214" s="33">
        <v>0</v>
      </c>
      <c r="F214" s="25">
        <f>ROUND(SUMIF(Определители!I32:I33,"=2",'Базовые цены с учетом расхода'!N32:N33),2)</f>
        <v>0</v>
      </c>
      <c r="G214" s="25"/>
      <c r="H214" s="25"/>
      <c r="I214" s="25"/>
      <c r="J214" s="29"/>
      <c r="K214" s="29"/>
      <c r="L214" s="25"/>
    </row>
    <row r="215" spans="1:12" x14ac:dyDescent="0.15">
      <c r="A215" s="26">
        <v>27</v>
      </c>
      <c r="B215" s="9" t="s">
        <v>109</v>
      </c>
      <c r="C215" s="30" t="s">
        <v>321</v>
      </c>
      <c r="D215" s="33">
        <v>0</v>
      </c>
      <c r="F215" s="25">
        <f>ROUND(SUMIF(Определители!I32:I33,"=2",'Базовые цены с учетом расхода'!O32:O33),2)</f>
        <v>0</v>
      </c>
      <c r="G215" s="25"/>
      <c r="H215" s="25"/>
      <c r="I215" s="25"/>
      <c r="J215" s="29"/>
      <c r="K215" s="29"/>
      <c r="L215" s="25"/>
    </row>
    <row r="216" spans="1:12" x14ac:dyDescent="0.15">
      <c r="A216" s="26">
        <v>28</v>
      </c>
      <c r="B216" s="9" t="s">
        <v>110</v>
      </c>
      <c r="C216" s="30" t="s">
        <v>322</v>
      </c>
      <c r="D216" s="33">
        <v>0</v>
      </c>
      <c r="F216" s="25">
        <f>ROUND((F210+F214+F215),2)</f>
        <v>13306.3</v>
      </c>
      <c r="G216" s="25"/>
      <c r="H216" s="25"/>
      <c r="I216" s="25"/>
      <c r="J216" s="29"/>
      <c r="K216" s="29"/>
      <c r="L216" s="25"/>
    </row>
    <row r="217" spans="1:12" x14ac:dyDescent="0.15">
      <c r="A217" s="26">
        <v>29</v>
      </c>
      <c r="B217" s="9" t="s">
        <v>111</v>
      </c>
      <c r="C217" s="30" t="s">
        <v>321</v>
      </c>
      <c r="D217" s="33">
        <v>0</v>
      </c>
      <c r="F217" s="25">
        <f>ROUND(SUMIF(Определители!I32:I33,"=3",'Базовые цены с учетом расхода'!B32:B33),2)</f>
        <v>0</v>
      </c>
      <c r="G217" s="25">
        <f>ROUND(SUMIF(Определители!I32:I33,"=3",'Базовые цены с учетом расхода'!C32:C33),2)</f>
        <v>0</v>
      </c>
      <c r="H217" s="25">
        <f>ROUND(SUMIF(Определители!I32:I33,"=3",'Базовые цены с учетом расхода'!D32:D33),2)</f>
        <v>0</v>
      </c>
      <c r="I217" s="25">
        <f>ROUND(SUMIF(Определители!I32:I33,"=3",'Базовые цены с учетом расхода'!E32:E33),2)</f>
        <v>0</v>
      </c>
      <c r="J217" s="29">
        <f>ROUND(SUMIF(Определители!I32:I33,"=3",'Базовые цены с учетом расхода'!I32:I33),8)</f>
        <v>0</v>
      </c>
      <c r="K217" s="29">
        <f>ROUND(SUMIF(Определители!I32:I33,"=3",'Базовые цены с учетом расхода'!K32:K33),8)</f>
        <v>0</v>
      </c>
      <c r="L217" s="25">
        <f>ROUND(SUMIF(Определители!I32:I33,"=3",'Базовые цены с учетом расхода'!F32:F33),2)</f>
        <v>0</v>
      </c>
    </row>
    <row r="218" spans="1:12" x14ac:dyDescent="0.15">
      <c r="A218" s="26">
        <v>30</v>
      </c>
      <c r="B218" s="9" t="s">
        <v>102</v>
      </c>
      <c r="C218" s="30" t="s">
        <v>321</v>
      </c>
      <c r="D218" s="33">
        <v>0</v>
      </c>
      <c r="F218" s="25">
        <f>ROUND(SUMIF(Определители!I32:I33,"=3",'Базовые цены с учетом расхода'!H32:H33),2)</f>
        <v>0</v>
      </c>
      <c r="G218" s="25"/>
      <c r="H218" s="25"/>
      <c r="I218" s="25"/>
      <c r="J218" s="29"/>
      <c r="K218" s="29"/>
      <c r="L218" s="25"/>
    </row>
    <row r="219" spans="1:12" x14ac:dyDescent="0.15">
      <c r="A219" s="26">
        <v>31</v>
      </c>
      <c r="B219" s="9" t="s">
        <v>108</v>
      </c>
      <c r="C219" s="30" t="s">
        <v>321</v>
      </c>
      <c r="D219" s="33">
        <v>0</v>
      </c>
      <c r="F219" s="25">
        <f>ROUND(SUMIF(Определители!I32:I33,"=3",'Базовые цены с учетом расхода'!N32:N33),2)</f>
        <v>0</v>
      </c>
      <c r="G219" s="25"/>
      <c r="H219" s="25"/>
      <c r="I219" s="25"/>
      <c r="J219" s="29"/>
      <c r="K219" s="29"/>
      <c r="L219" s="25"/>
    </row>
    <row r="220" spans="1:12" x14ac:dyDescent="0.15">
      <c r="A220" s="26">
        <v>32</v>
      </c>
      <c r="B220" s="9" t="s">
        <v>109</v>
      </c>
      <c r="C220" s="30" t="s">
        <v>321</v>
      </c>
      <c r="D220" s="33">
        <v>0</v>
      </c>
      <c r="F220" s="25">
        <f>ROUND(SUMIF(Определители!I32:I33,"=3",'Базовые цены с учетом расхода'!O32:O33),2)</f>
        <v>0</v>
      </c>
      <c r="G220" s="25"/>
      <c r="H220" s="25"/>
      <c r="I220" s="25"/>
      <c r="J220" s="29"/>
      <c r="K220" s="29"/>
      <c r="L220" s="25"/>
    </row>
    <row r="221" spans="1:12" x14ac:dyDescent="0.15">
      <c r="A221" s="26">
        <v>33</v>
      </c>
      <c r="B221" s="9" t="s">
        <v>112</v>
      </c>
      <c r="C221" s="30" t="s">
        <v>322</v>
      </c>
      <c r="D221" s="33">
        <v>0</v>
      </c>
      <c r="F221" s="25">
        <f>ROUND((F217+F219+F220),2)</f>
        <v>0</v>
      </c>
      <c r="G221" s="25"/>
      <c r="H221" s="25"/>
      <c r="I221" s="25"/>
      <c r="J221" s="29"/>
      <c r="K221" s="29"/>
      <c r="L221" s="25"/>
    </row>
    <row r="222" spans="1:12" x14ac:dyDescent="0.15">
      <c r="A222" s="26">
        <v>34</v>
      </c>
      <c r="B222" s="9" t="s">
        <v>113</v>
      </c>
      <c r="C222" s="30" t="s">
        <v>321</v>
      </c>
      <c r="D222" s="33">
        <v>0</v>
      </c>
      <c r="F222" s="25">
        <f>ROUND(SUMIF(Определители!I32:I33,"=4",'Базовые цены с учетом расхода'!B32:B33),2)</f>
        <v>0</v>
      </c>
      <c r="G222" s="25">
        <f>ROUND(SUMIF(Определители!I32:I33,"=4",'Базовые цены с учетом расхода'!C32:C33),2)</f>
        <v>0</v>
      </c>
      <c r="H222" s="25">
        <f>ROUND(SUMIF(Определители!I32:I33,"=4",'Базовые цены с учетом расхода'!D32:D33),2)</f>
        <v>0</v>
      </c>
      <c r="I222" s="25">
        <f>ROUND(SUMIF(Определители!I32:I33,"=4",'Базовые цены с учетом расхода'!E32:E33),2)</f>
        <v>0</v>
      </c>
      <c r="J222" s="29">
        <f>ROUND(SUMIF(Определители!I32:I33,"=4",'Базовые цены с учетом расхода'!I32:I33),8)</f>
        <v>0</v>
      </c>
      <c r="K222" s="29">
        <f>ROUND(SUMIF(Определители!I32:I33,"=4",'Базовые цены с учетом расхода'!K32:K33),8)</f>
        <v>0</v>
      </c>
      <c r="L222" s="25">
        <f>ROUND(SUMIF(Определители!I32:I33,"=4",'Базовые цены с учетом расхода'!F32:F33),2)</f>
        <v>0</v>
      </c>
    </row>
    <row r="223" spans="1:12" x14ac:dyDescent="0.15">
      <c r="A223" s="26">
        <v>35</v>
      </c>
      <c r="B223" s="9" t="s">
        <v>98</v>
      </c>
      <c r="C223" s="30" t="s">
        <v>321</v>
      </c>
      <c r="D223" s="33">
        <v>0</v>
      </c>
      <c r="F223" s="25"/>
      <c r="G223" s="25"/>
      <c r="H223" s="25"/>
      <c r="I223" s="25"/>
      <c r="J223" s="29"/>
      <c r="K223" s="29"/>
      <c r="L223" s="25"/>
    </row>
    <row r="224" spans="1:12" x14ac:dyDescent="0.15">
      <c r="A224" s="26">
        <v>36</v>
      </c>
      <c r="B224" s="9" t="s">
        <v>114</v>
      </c>
      <c r="C224" s="30" t="s">
        <v>321</v>
      </c>
      <c r="D224" s="33">
        <v>0</v>
      </c>
      <c r="F224" s="25">
        <f>ROUND(SUMIF(Определители!I32:I33,"=4",'Базовые цены с учетом расхода'!AJ32:AJ33),2)</f>
        <v>0</v>
      </c>
      <c r="G224" s="25">
        <f>ROUND(SUMIF(Определители!I32:I33,"=4",'Базовые цены с учетом расхода'!AI32:AI33),2)</f>
        <v>0</v>
      </c>
      <c r="H224" s="25">
        <f>ROUND(SUMIF(Определители!I32:I33,"=4",'Базовые цены с учетом расхода'!AH32:AH33),2)</f>
        <v>0</v>
      </c>
      <c r="I224" s="25">
        <f>ROUND(SUMIF(Определители!I32:I33,"=4",'Базовые цены с учетом расхода'!V32:V33),2)</f>
        <v>0</v>
      </c>
      <c r="J224" s="29"/>
      <c r="K224" s="29"/>
      <c r="L224" s="25"/>
    </row>
    <row r="225" spans="1:12" x14ac:dyDescent="0.15">
      <c r="A225" s="26">
        <v>37</v>
      </c>
      <c r="B225" s="9" t="s">
        <v>102</v>
      </c>
      <c r="C225" s="30" t="s">
        <v>321</v>
      </c>
      <c r="D225" s="33">
        <v>0</v>
      </c>
      <c r="F225" s="25">
        <f>ROUND(SUMIF(Определители!I32:I33,"=4",'Базовые цены с учетом расхода'!H32:H33),2)</f>
        <v>0</v>
      </c>
      <c r="G225" s="25"/>
      <c r="H225" s="25"/>
      <c r="I225" s="25"/>
      <c r="J225" s="29"/>
      <c r="K225" s="29"/>
      <c r="L225" s="25"/>
    </row>
    <row r="226" spans="1:12" x14ac:dyDescent="0.15">
      <c r="A226" s="26">
        <v>38</v>
      </c>
      <c r="B226" s="9" t="s">
        <v>108</v>
      </c>
      <c r="C226" s="30" t="s">
        <v>321</v>
      </c>
      <c r="D226" s="33">
        <v>0</v>
      </c>
      <c r="F226" s="25">
        <f>ROUND(SUMIF(Определители!I32:I33,"=4",'Базовые цены с учетом расхода'!N32:N33),2)</f>
        <v>0</v>
      </c>
      <c r="G226" s="25"/>
      <c r="H226" s="25"/>
      <c r="I226" s="25"/>
      <c r="J226" s="29"/>
      <c r="K226" s="29"/>
      <c r="L226" s="25"/>
    </row>
    <row r="227" spans="1:12" x14ac:dyDescent="0.15">
      <c r="A227" s="26">
        <v>39</v>
      </c>
      <c r="B227" s="9" t="s">
        <v>109</v>
      </c>
      <c r="C227" s="30" t="s">
        <v>321</v>
      </c>
      <c r="D227" s="33">
        <v>0</v>
      </c>
      <c r="F227" s="25">
        <f>ROUND(SUMIF(Определители!I32:I33,"=4",'Базовые цены с учетом расхода'!O32:O33),2)</f>
        <v>0</v>
      </c>
      <c r="G227" s="25"/>
      <c r="H227" s="25"/>
      <c r="I227" s="25"/>
      <c r="J227" s="29"/>
      <c r="K227" s="29"/>
      <c r="L227" s="25"/>
    </row>
    <row r="228" spans="1:12" x14ac:dyDescent="0.15">
      <c r="A228" s="26">
        <v>40</v>
      </c>
      <c r="B228" s="9" t="s">
        <v>95</v>
      </c>
      <c r="C228" s="30" t="s">
        <v>321</v>
      </c>
      <c r="D228" s="33">
        <v>0</v>
      </c>
      <c r="F228" s="25">
        <f ca="1">ROUND(СУММПРОИЗВЕСЛИ(1,Определители!I32:I33," ",'Базовые цены с учетом расхода'!M32:M33,Начисления!I32:I33,0),2)</f>
        <v>0</v>
      </c>
      <c r="G228" s="25"/>
      <c r="H228" s="25"/>
      <c r="I228" s="25"/>
      <c r="J228" s="29"/>
      <c r="K228" s="29"/>
      <c r="L228" s="25"/>
    </row>
    <row r="229" spans="1:12" x14ac:dyDescent="0.15">
      <c r="A229" s="26">
        <v>41</v>
      </c>
      <c r="B229" s="9" t="s">
        <v>115</v>
      </c>
      <c r="C229" s="30" t="s">
        <v>322</v>
      </c>
      <c r="D229" s="33">
        <v>0</v>
      </c>
      <c r="F229" s="25">
        <f>ROUND((F222+F226+F227),2)</f>
        <v>0</v>
      </c>
      <c r="G229" s="25"/>
      <c r="H229" s="25"/>
      <c r="I229" s="25"/>
      <c r="J229" s="29"/>
      <c r="K229" s="29"/>
      <c r="L229" s="25"/>
    </row>
    <row r="230" spans="1:12" x14ac:dyDescent="0.15">
      <c r="A230" s="26">
        <v>42</v>
      </c>
      <c r="B230" s="9" t="s">
        <v>116</v>
      </c>
      <c r="C230" s="30" t="s">
        <v>321</v>
      </c>
      <c r="D230" s="33">
        <v>0</v>
      </c>
      <c r="F230" s="25">
        <f>ROUND(SUMIF(Определители!I32:I33,"=5",'Базовые цены с учетом расхода'!B32:B33),2)</f>
        <v>0</v>
      </c>
      <c r="G230" s="25">
        <f>ROUND(SUMIF(Определители!I32:I33,"=5",'Базовые цены с учетом расхода'!C32:C33),2)</f>
        <v>0</v>
      </c>
      <c r="H230" s="25">
        <f>ROUND(SUMIF(Определители!I32:I33,"=5",'Базовые цены с учетом расхода'!D32:D33),2)</f>
        <v>0</v>
      </c>
      <c r="I230" s="25">
        <f>ROUND(SUMIF(Определители!I32:I33,"=5",'Базовые цены с учетом расхода'!E32:E33),2)</f>
        <v>0</v>
      </c>
      <c r="J230" s="29">
        <f>ROUND(SUMIF(Определители!I32:I33,"=5",'Базовые цены с учетом расхода'!I32:I33),8)</f>
        <v>0</v>
      </c>
      <c r="K230" s="29">
        <f>ROUND(SUMIF(Определители!I32:I33,"=5",'Базовые цены с учетом расхода'!K32:K33),8)</f>
        <v>0</v>
      </c>
      <c r="L230" s="25">
        <f>ROUND(SUMIF(Определители!I32:I33,"=5",'Базовые цены с учетом расхода'!F32:F33),2)</f>
        <v>0</v>
      </c>
    </row>
    <row r="231" spans="1:12" x14ac:dyDescent="0.15">
      <c r="A231" s="26">
        <v>43</v>
      </c>
      <c r="B231" s="9" t="s">
        <v>102</v>
      </c>
      <c r="C231" s="30" t="s">
        <v>321</v>
      </c>
      <c r="D231" s="33">
        <v>0</v>
      </c>
      <c r="F231" s="25">
        <f>ROUND(SUMIF(Определители!I32:I33,"=5",'Базовые цены с учетом расхода'!H32:H33),2)</f>
        <v>0</v>
      </c>
      <c r="G231" s="25"/>
      <c r="H231" s="25"/>
      <c r="I231" s="25"/>
      <c r="J231" s="29"/>
      <c r="K231" s="29"/>
      <c r="L231" s="25"/>
    </row>
    <row r="232" spans="1:12" x14ac:dyDescent="0.15">
      <c r="A232" s="26">
        <v>44</v>
      </c>
      <c r="B232" s="9" t="s">
        <v>108</v>
      </c>
      <c r="C232" s="30" t="s">
        <v>321</v>
      </c>
      <c r="D232" s="33">
        <v>0</v>
      </c>
      <c r="F232" s="25">
        <f>ROUND(SUMIF(Определители!I32:I33,"=5",'Базовые цены с учетом расхода'!N32:N33),2)</f>
        <v>0</v>
      </c>
      <c r="G232" s="25"/>
      <c r="H232" s="25"/>
      <c r="I232" s="25"/>
      <c r="J232" s="29"/>
      <c r="K232" s="29"/>
      <c r="L232" s="25"/>
    </row>
    <row r="233" spans="1:12" x14ac:dyDescent="0.15">
      <c r="A233" s="26">
        <v>45</v>
      </c>
      <c r="B233" s="9" t="s">
        <v>109</v>
      </c>
      <c r="C233" s="30" t="s">
        <v>321</v>
      </c>
      <c r="D233" s="33">
        <v>0</v>
      </c>
      <c r="F233" s="25">
        <f>ROUND(SUMIF(Определители!I32:I33,"=5",'Базовые цены с учетом расхода'!O32:O33),2)</f>
        <v>0</v>
      </c>
      <c r="G233" s="25"/>
      <c r="H233" s="25"/>
      <c r="I233" s="25"/>
      <c r="J233" s="29"/>
      <c r="K233" s="29"/>
      <c r="L233" s="25"/>
    </row>
    <row r="234" spans="1:12" x14ac:dyDescent="0.15">
      <c r="A234" s="26">
        <v>46</v>
      </c>
      <c r="B234" s="9" t="s">
        <v>117</v>
      </c>
      <c r="C234" s="30" t="s">
        <v>322</v>
      </c>
      <c r="D234" s="33">
        <v>0</v>
      </c>
      <c r="F234" s="25">
        <f>ROUND((F230+F232+F233),2)</f>
        <v>0</v>
      </c>
      <c r="G234" s="25"/>
      <c r="H234" s="25"/>
      <c r="I234" s="25"/>
      <c r="J234" s="29"/>
      <c r="K234" s="29"/>
      <c r="L234" s="25"/>
    </row>
    <row r="235" spans="1:12" x14ac:dyDescent="0.15">
      <c r="A235" s="26">
        <v>47</v>
      </c>
      <c r="B235" s="9" t="s">
        <v>118</v>
      </c>
      <c r="C235" s="30" t="s">
        <v>321</v>
      </c>
      <c r="D235" s="33">
        <v>0</v>
      </c>
      <c r="F235" s="25">
        <f>ROUND(SUMIF(Определители!I32:I33,"=6",'Базовые цены с учетом расхода'!B32:B33),2)</f>
        <v>0</v>
      </c>
      <c r="G235" s="25">
        <f>ROUND(SUMIF(Определители!I32:I33,"=6",'Базовые цены с учетом расхода'!C32:C33),2)</f>
        <v>0</v>
      </c>
      <c r="H235" s="25">
        <f>ROUND(SUMIF(Определители!I32:I33,"=6",'Базовые цены с учетом расхода'!D32:D33),2)</f>
        <v>0</v>
      </c>
      <c r="I235" s="25">
        <f>ROUND(SUMIF(Определители!I32:I33,"=6",'Базовые цены с учетом расхода'!E32:E33),2)</f>
        <v>0</v>
      </c>
      <c r="J235" s="29">
        <f>ROUND(SUMIF(Определители!I32:I33,"=6",'Базовые цены с учетом расхода'!I32:I33),8)</f>
        <v>0</v>
      </c>
      <c r="K235" s="29">
        <f>ROUND(SUMIF(Определители!I32:I33,"=6",'Базовые цены с учетом расхода'!K32:K33),8)</f>
        <v>0</v>
      </c>
      <c r="L235" s="25">
        <f>ROUND(SUMIF(Определители!I32:I33,"=6",'Базовые цены с учетом расхода'!F32:F33),2)</f>
        <v>0</v>
      </c>
    </row>
    <row r="236" spans="1:12" x14ac:dyDescent="0.15">
      <c r="A236" s="26">
        <v>48</v>
      </c>
      <c r="B236" s="9" t="s">
        <v>102</v>
      </c>
      <c r="C236" s="30" t="s">
        <v>321</v>
      </c>
      <c r="D236" s="33">
        <v>0</v>
      </c>
      <c r="F236" s="25">
        <f>ROUND(SUMIF(Определители!I32:I33,"=6",'Базовые цены с учетом расхода'!H32:H33),2)</f>
        <v>0</v>
      </c>
      <c r="G236" s="25"/>
      <c r="H236" s="25"/>
      <c r="I236" s="25"/>
      <c r="J236" s="29"/>
      <c r="K236" s="29"/>
      <c r="L236" s="25"/>
    </row>
    <row r="237" spans="1:12" x14ac:dyDescent="0.15">
      <c r="A237" s="26">
        <v>49</v>
      </c>
      <c r="B237" s="9" t="s">
        <v>108</v>
      </c>
      <c r="C237" s="30" t="s">
        <v>321</v>
      </c>
      <c r="D237" s="33">
        <v>0</v>
      </c>
      <c r="F237" s="25">
        <f>ROUND(SUMIF(Определители!I32:I33,"=6",'Базовые цены с учетом расхода'!N32:N33),2)</f>
        <v>0</v>
      </c>
      <c r="G237" s="25"/>
      <c r="H237" s="25"/>
      <c r="I237" s="25"/>
      <c r="J237" s="29"/>
      <c r="K237" s="29"/>
      <c r="L237" s="25"/>
    </row>
    <row r="238" spans="1:12" x14ac:dyDescent="0.15">
      <c r="A238" s="26">
        <v>50</v>
      </c>
      <c r="B238" s="9" t="s">
        <v>109</v>
      </c>
      <c r="C238" s="30" t="s">
        <v>321</v>
      </c>
      <c r="D238" s="33">
        <v>0</v>
      </c>
      <c r="F238" s="25">
        <f>ROUND(SUMIF(Определители!I32:I33,"=6",'Базовые цены с учетом расхода'!O32:O33),2)</f>
        <v>0</v>
      </c>
      <c r="G238" s="25"/>
      <c r="H238" s="25"/>
      <c r="I238" s="25"/>
      <c r="J238" s="29"/>
      <c r="K238" s="29"/>
      <c r="L238" s="25"/>
    </row>
    <row r="239" spans="1:12" x14ac:dyDescent="0.15">
      <c r="A239" s="26">
        <v>51</v>
      </c>
      <c r="B239" s="9" t="s">
        <v>119</v>
      </c>
      <c r="C239" s="30" t="s">
        <v>322</v>
      </c>
      <c r="D239" s="33">
        <v>0</v>
      </c>
      <c r="F239" s="25">
        <f>ROUND((F235+F237+F238),2)</f>
        <v>0</v>
      </c>
      <c r="G239" s="25"/>
      <c r="H239" s="25"/>
      <c r="I239" s="25"/>
      <c r="J239" s="29"/>
      <c r="K239" s="29"/>
      <c r="L239" s="25"/>
    </row>
    <row r="240" spans="1:12" x14ac:dyDescent="0.15">
      <c r="A240" s="26">
        <v>52</v>
      </c>
      <c r="B240" s="9" t="s">
        <v>120</v>
      </c>
      <c r="C240" s="30" t="s">
        <v>321</v>
      </c>
      <c r="D240" s="33">
        <v>0</v>
      </c>
      <c r="F240" s="25">
        <f>ROUND(SUMIF(Определители!I32:I33,"=7",'Базовые цены с учетом расхода'!B32:B33),2)</f>
        <v>0</v>
      </c>
      <c r="G240" s="25">
        <f>ROUND(SUMIF(Определители!I32:I33,"=7",'Базовые цены с учетом расхода'!C32:C33),2)</f>
        <v>0</v>
      </c>
      <c r="H240" s="25">
        <f>ROUND(SUMIF(Определители!I32:I33,"=7",'Базовые цены с учетом расхода'!D32:D33),2)</f>
        <v>0</v>
      </c>
      <c r="I240" s="25">
        <f>ROUND(SUMIF(Определители!I32:I33,"=7",'Базовые цены с учетом расхода'!E32:E33),2)</f>
        <v>0</v>
      </c>
      <c r="J240" s="29">
        <f>ROUND(SUMIF(Определители!I32:I33,"=7",'Базовые цены с учетом расхода'!I32:I33),8)</f>
        <v>0</v>
      </c>
      <c r="K240" s="29">
        <f>ROUND(SUMIF(Определители!I32:I33,"=7",'Базовые цены с учетом расхода'!K32:K33),8)</f>
        <v>0</v>
      </c>
      <c r="L240" s="25">
        <f>ROUND(SUMIF(Определители!I32:I33,"=7",'Базовые цены с учетом расхода'!F32:F33),2)</f>
        <v>0</v>
      </c>
    </row>
    <row r="241" spans="1:12" x14ac:dyDescent="0.15">
      <c r="A241" s="26">
        <v>53</v>
      </c>
      <c r="B241" s="9" t="s">
        <v>98</v>
      </c>
      <c r="C241" s="30" t="s">
        <v>321</v>
      </c>
      <c r="D241" s="33">
        <v>0</v>
      </c>
      <c r="F241" s="25"/>
      <c r="G241" s="25"/>
      <c r="H241" s="25"/>
      <c r="I241" s="25"/>
      <c r="J241" s="29"/>
      <c r="K241" s="29"/>
      <c r="L241" s="25"/>
    </row>
    <row r="242" spans="1:12" x14ac:dyDescent="0.15">
      <c r="A242" s="26">
        <v>54</v>
      </c>
      <c r="B242" s="9" t="s">
        <v>107</v>
      </c>
      <c r="C242" s="30" t="s">
        <v>321</v>
      </c>
      <c r="D242" s="33">
        <v>0</v>
      </c>
      <c r="F242" s="25">
        <f ca="1">ROUND(СУММЕСЛИ2(Определители!I32:I33,"2",Определители!G32:G33,"1",'Базовые цены с учетом расхода'!B32:B33),2)</f>
        <v>0</v>
      </c>
      <c r="G242" s="25"/>
      <c r="H242" s="25"/>
      <c r="I242" s="25"/>
      <c r="J242" s="29"/>
      <c r="K242" s="29"/>
      <c r="L242" s="25"/>
    </row>
    <row r="243" spans="1:12" x14ac:dyDescent="0.15">
      <c r="A243" s="26">
        <v>55</v>
      </c>
      <c r="B243" s="9" t="s">
        <v>102</v>
      </c>
      <c r="C243" s="30" t="s">
        <v>321</v>
      </c>
      <c r="D243" s="33">
        <v>0</v>
      </c>
      <c r="F243" s="25">
        <f>ROUND(SUMIF(Определители!I32:I33,"=7",'Базовые цены с учетом расхода'!H32:H33),2)</f>
        <v>0</v>
      </c>
      <c r="G243" s="25"/>
      <c r="H243" s="25"/>
      <c r="I243" s="25"/>
      <c r="J243" s="29"/>
      <c r="K243" s="29"/>
      <c r="L243" s="25"/>
    </row>
    <row r="244" spans="1:12" x14ac:dyDescent="0.15">
      <c r="A244" s="26">
        <v>56</v>
      </c>
      <c r="B244" s="9" t="s">
        <v>108</v>
      </c>
      <c r="C244" s="30" t="s">
        <v>321</v>
      </c>
      <c r="D244" s="33">
        <v>0</v>
      </c>
      <c r="F244" s="25">
        <f>ROUND(SUMIF(Определители!I32:I33,"=7",'Базовые цены с учетом расхода'!N32:N33),2)</f>
        <v>0</v>
      </c>
      <c r="G244" s="25"/>
      <c r="H244" s="25"/>
      <c r="I244" s="25"/>
      <c r="J244" s="29"/>
      <c r="K244" s="29"/>
      <c r="L244" s="25"/>
    </row>
    <row r="245" spans="1:12" x14ac:dyDescent="0.15">
      <c r="A245" s="26">
        <v>57</v>
      </c>
      <c r="B245" s="9" t="s">
        <v>109</v>
      </c>
      <c r="C245" s="30" t="s">
        <v>321</v>
      </c>
      <c r="D245" s="33">
        <v>0</v>
      </c>
      <c r="F245" s="25">
        <f>ROUND(SUMIF(Определители!I32:I33,"=7",'Базовые цены с учетом расхода'!O32:O33),2)</f>
        <v>0</v>
      </c>
      <c r="G245" s="25"/>
      <c r="H245" s="25"/>
      <c r="I245" s="25"/>
      <c r="J245" s="29"/>
      <c r="K245" s="29"/>
      <c r="L245" s="25"/>
    </row>
    <row r="246" spans="1:12" x14ac:dyDescent="0.15">
      <c r="A246" s="26">
        <v>58</v>
      </c>
      <c r="B246" s="9" t="s">
        <v>121</v>
      </c>
      <c r="C246" s="30" t="s">
        <v>322</v>
      </c>
      <c r="D246" s="33">
        <v>0</v>
      </c>
      <c r="F246" s="25">
        <f>ROUND((F240+F244+F245),2)</f>
        <v>0</v>
      </c>
      <c r="G246" s="25"/>
      <c r="H246" s="25"/>
      <c r="I246" s="25"/>
      <c r="J246" s="29"/>
      <c r="K246" s="29"/>
      <c r="L246" s="25"/>
    </row>
    <row r="247" spans="1:12" x14ac:dyDescent="0.15">
      <c r="A247" s="26">
        <v>59</v>
      </c>
      <c r="B247" s="9" t="s">
        <v>122</v>
      </c>
      <c r="C247" s="30" t="s">
        <v>321</v>
      </c>
      <c r="D247" s="33">
        <v>0</v>
      </c>
      <c r="F247" s="25">
        <f>ROUND(SUMIF(Определители!I32:I33,"=;",'Базовые цены с учетом расхода'!B32:B33),2)</f>
        <v>0</v>
      </c>
      <c r="G247" s="25">
        <f>ROUND(SUMIF(Определители!I32:I33,"=;",'Базовые цены с учетом расхода'!C32:C33),2)</f>
        <v>0</v>
      </c>
      <c r="H247" s="25">
        <f>ROUND(SUMIF(Определители!I32:I33,"=;",'Базовые цены с учетом расхода'!D32:D33),2)</f>
        <v>0</v>
      </c>
      <c r="I247" s="25">
        <f>ROUND(SUMIF(Определители!I32:I33,"=;",'Базовые цены с учетом расхода'!E32:E33),2)</f>
        <v>0</v>
      </c>
      <c r="J247" s="29">
        <f>ROUND(SUMIF(Определители!I32:I33,"=;",'Базовые цены с учетом расхода'!I32:I33),8)</f>
        <v>0</v>
      </c>
      <c r="K247" s="29">
        <f>ROUND(SUMIF(Определители!I32:I33,"=;",'Базовые цены с учетом расхода'!K32:K33),8)</f>
        <v>0</v>
      </c>
      <c r="L247" s="25">
        <f>ROUND(SUMIF(Определители!I32:I33,"=;",'Базовые цены с учетом расхода'!F32:F33),2)</f>
        <v>0</v>
      </c>
    </row>
    <row r="248" spans="1:12" x14ac:dyDescent="0.15">
      <c r="A248" s="26">
        <v>60</v>
      </c>
      <c r="B248" s="9" t="s">
        <v>123</v>
      </c>
      <c r="C248" s="30" t="s">
        <v>321</v>
      </c>
      <c r="D248" s="33">
        <v>0</v>
      </c>
      <c r="F248" s="25">
        <f>ROUND(SUMIF(Определители!I32:I33,"=;",'Базовые цены с учетом расхода'!AF32:AF33),2)</f>
        <v>0</v>
      </c>
      <c r="G248" s="25"/>
      <c r="H248" s="25"/>
      <c r="I248" s="25"/>
      <c r="J248" s="29"/>
      <c r="K248" s="29"/>
      <c r="L248" s="25"/>
    </row>
    <row r="249" spans="1:12" x14ac:dyDescent="0.15">
      <c r="A249" s="26">
        <v>61</v>
      </c>
      <c r="B249" s="9" t="s">
        <v>124</v>
      </c>
      <c r="C249" s="30" t="s">
        <v>321</v>
      </c>
      <c r="D249" s="33">
        <v>0</v>
      </c>
      <c r="F249" s="25">
        <f>ROUND(SUMIF(Определители!I32:I33,"=;",'Базовые цены с учетом расхода'!AG32:AG33),2)</f>
        <v>0</v>
      </c>
      <c r="G249" s="25"/>
      <c r="H249" s="25"/>
      <c r="I249" s="25"/>
      <c r="J249" s="29"/>
      <c r="K249" s="29"/>
      <c r="L249" s="25"/>
    </row>
    <row r="250" spans="1:12" x14ac:dyDescent="0.15">
      <c r="A250" s="26">
        <v>62</v>
      </c>
      <c r="B250" s="9" t="s">
        <v>108</v>
      </c>
      <c r="C250" s="30" t="s">
        <v>321</v>
      </c>
      <c r="D250" s="33">
        <v>0</v>
      </c>
      <c r="F250" s="25">
        <f>ROUND(SUMIF(Определители!I32:I33,"=;",'Базовые цены с учетом расхода'!N32:N33),2)</f>
        <v>0</v>
      </c>
      <c r="G250" s="25"/>
      <c r="H250" s="25"/>
      <c r="I250" s="25"/>
      <c r="J250" s="29"/>
      <c r="K250" s="29"/>
      <c r="L250" s="25"/>
    </row>
    <row r="251" spans="1:12" x14ac:dyDescent="0.15">
      <c r="A251" s="26">
        <v>63</v>
      </c>
      <c r="B251" s="9" t="s">
        <v>109</v>
      </c>
      <c r="C251" s="30" t="s">
        <v>321</v>
      </c>
      <c r="D251" s="33">
        <v>0</v>
      </c>
      <c r="F251" s="25">
        <f>ROUND(SUMIF(Определители!I32:I33,"=;",'Базовые цены с учетом расхода'!O32:O33),2)</f>
        <v>0</v>
      </c>
      <c r="G251" s="25"/>
      <c r="H251" s="25"/>
      <c r="I251" s="25"/>
      <c r="J251" s="29"/>
      <c r="K251" s="29"/>
      <c r="L251" s="25"/>
    </row>
    <row r="252" spans="1:12" x14ac:dyDescent="0.15">
      <c r="A252" s="26">
        <v>64</v>
      </c>
      <c r="B252" s="9" t="s">
        <v>125</v>
      </c>
      <c r="C252" s="30" t="s">
        <v>322</v>
      </c>
      <c r="D252" s="33">
        <v>0</v>
      </c>
      <c r="F252" s="25">
        <f>ROUND((F247+F250+F251),2)</f>
        <v>0</v>
      </c>
      <c r="G252" s="25"/>
      <c r="H252" s="25"/>
      <c r="I252" s="25"/>
      <c r="J252" s="29"/>
      <c r="K252" s="29"/>
      <c r="L252" s="25"/>
    </row>
    <row r="253" spans="1:12" x14ac:dyDescent="0.15">
      <c r="A253" s="26">
        <v>65</v>
      </c>
      <c r="B253" s="9" t="s">
        <v>126</v>
      </c>
      <c r="C253" s="30" t="s">
        <v>321</v>
      </c>
      <c r="D253" s="33">
        <v>0</v>
      </c>
      <c r="F253" s="25">
        <f>ROUND(SUMIF(Определители!I32:I33,"=9",'Базовые цены с учетом расхода'!B32:B33),2)</f>
        <v>0</v>
      </c>
      <c r="G253" s="25">
        <f>ROUND(SUMIF(Определители!I32:I33,"=9",'Базовые цены с учетом расхода'!C32:C33),2)</f>
        <v>0</v>
      </c>
      <c r="H253" s="25">
        <f>ROUND(SUMIF(Определители!I32:I33,"=9",'Базовые цены с учетом расхода'!D32:D33),2)</f>
        <v>0</v>
      </c>
      <c r="I253" s="25">
        <f>ROUND(SUMIF(Определители!I32:I33,"=9",'Базовые цены с учетом расхода'!E32:E33),2)</f>
        <v>0</v>
      </c>
      <c r="J253" s="29">
        <f>ROUND(SUMIF(Определители!I32:I33,"=9",'Базовые цены с учетом расхода'!I32:I33),8)</f>
        <v>0</v>
      </c>
      <c r="K253" s="29">
        <f>ROUND(SUMIF(Определители!I32:I33,"=9",'Базовые цены с учетом расхода'!K32:K33),8)</f>
        <v>0</v>
      </c>
      <c r="L253" s="25">
        <f>ROUND(SUMIF(Определители!I32:I33,"=9",'Базовые цены с учетом расхода'!F32:F33),2)</f>
        <v>0</v>
      </c>
    </row>
    <row r="254" spans="1:12" x14ac:dyDescent="0.15">
      <c r="A254" s="26">
        <v>66</v>
      </c>
      <c r="B254" s="9" t="s">
        <v>108</v>
      </c>
      <c r="C254" s="30" t="s">
        <v>321</v>
      </c>
      <c r="D254" s="33">
        <v>0</v>
      </c>
      <c r="F254" s="25">
        <f>ROUND(SUMIF(Определители!I32:I33,"=9",'Базовые цены с учетом расхода'!N32:N33),2)</f>
        <v>0</v>
      </c>
      <c r="G254" s="25"/>
      <c r="H254" s="25"/>
      <c r="I254" s="25"/>
      <c r="J254" s="29"/>
      <c r="K254" s="29"/>
      <c r="L254" s="25"/>
    </row>
    <row r="255" spans="1:12" x14ac:dyDescent="0.15">
      <c r="A255" s="26">
        <v>67</v>
      </c>
      <c r="B255" s="9" t="s">
        <v>109</v>
      </c>
      <c r="C255" s="30" t="s">
        <v>321</v>
      </c>
      <c r="D255" s="33">
        <v>0</v>
      </c>
      <c r="F255" s="25">
        <f>ROUND(SUMIF(Определители!I32:I33,"=9",'Базовые цены с учетом расхода'!O32:O33),2)</f>
        <v>0</v>
      </c>
      <c r="G255" s="25"/>
      <c r="H255" s="25"/>
      <c r="I255" s="25"/>
      <c r="J255" s="29"/>
      <c r="K255" s="29"/>
      <c r="L255" s="25"/>
    </row>
    <row r="256" spans="1:12" x14ac:dyDescent="0.15">
      <c r="A256" s="26">
        <v>68</v>
      </c>
      <c r="B256" s="9" t="s">
        <v>127</v>
      </c>
      <c r="C256" s="30" t="s">
        <v>322</v>
      </c>
      <c r="D256" s="33">
        <v>0</v>
      </c>
      <c r="F256" s="25">
        <f>ROUND((F253+F254+F255),2)</f>
        <v>0</v>
      </c>
      <c r="G256" s="25"/>
      <c r="H256" s="25"/>
      <c r="I256" s="25"/>
      <c r="J256" s="29"/>
      <c r="K256" s="29"/>
      <c r="L256" s="25"/>
    </row>
    <row r="257" spans="1:12" x14ac:dyDescent="0.15">
      <c r="A257" s="26">
        <v>69</v>
      </c>
      <c r="B257" s="9" t="s">
        <v>128</v>
      </c>
      <c r="C257" s="30" t="s">
        <v>321</v>
      </c>
      <c r="D257" s="33">
        <v>0</v>
      </c>
      <c r="F257" s="25">
        <f>ROUND(SUMIF(Определители!I32:I33,"=:",'Базовые цены с учетом расхода'!B32:B33),2)</f>
        <v>0</v>
      </c>
      <c r="G257" s="25">
        <f>ROUND(SUMIF(Определители!I32:I33,"=:",'Базовые цены с учетом расхода'!C32:C33),2)</f>
        <v>0</v>
      </c>
      <c r="H257" s="25">
        <f>ROUND(SUMIF(Определители!I32:I33,"=:",'Базовые цены с учетом расхода'!D32:D33),2)</f>
        <v>0</v>
      </c>
      <c r="I257" s="25">
        <f>ROUND(SUMIF(Определители!I32:I33,"=:",'Базовые цены с учетом расхода'!E32:E33),2)</f>
        <v>0</v>
      </c>
      <c r="J257" s="29">
        <f>ROUND(SUMIF(Определители!I32:I33,"=:",'Базовые цены с учетом расхода'!I32:I33),8)</f>
        <v>0</v>
      </c>
      <c r="K257" s="29">
        <f>ROUND(SUMIF(Определители!I32:I33,"=:",'Базовые цены с учетом расхода'!K32:K33),8)</f>
        <v>0</v>
      </c>
      <c r="L257" s="25">
        <f>ROUND(SUMIF(Определители!I32:I33,"=:",'Базовые цены с учетом расхода'!F32:F33),2)</f>
        <v>0</v>
      </c>
    </row>
    <row r="258" spans="1:12" x14ac:dyDescent="0.15">
      <c r="A258" s="26">
        <v>70</v>
      </c>
      <c r="B258" s="9" t="s">
        <v>102</v>
      </c>
      <c r="C258" s="30" t="s">
        <v>321</v>
      </c>
      <c r="D258" s="33">
        <v>0</v>
      </c>
      <c r="F258" s="25">
        <f>ROUND(SUMIF(Определители!I32:I33,"=:",'Базовые цены с учетом расхода'!H32:H33),2)</f>
        <v>0</v>
      </c>
      <c r="G258" s="25"/>
      <c r="H258" s="25"/>
      <c r="I258" s="25"/>
      <c r="J258" s="29"/>
      <c r="K258" s="29"/>
      <c r="L258" s="25"/>
    </row>
    <row r="259" spans="1:12" x14ac:dyDescent="0.15">
      <c r="A259" s="26">
        <v>71</v>
      </c>
      <c r="B259" s="9" t="s">
        <v>108</v>
      </c>
      <c r="C259" s="30" t="s">
        <v>321</v>
      </c>
      <c r="D259" s="33">
        <v>0</v>
      </c>
      <c r="F259" s="25">
        <f>ROUND(SUMIF(Определители!I32:I33,"=:",'Базовые цены с учетом расхода'!N32:N33),2)</f>
        <v>0</v>
      </c>
      <c r="G259" s="25"/>
      <c r="H259" s="25"/>
      <c r="I259" s="25"/>
      <c r="J259" s="29"/>
      <c r="K259" s="29"/>
      <c r="L259" s="25"/>
    </row>
    <row r="260" spans="1:12" x14ac:dyDescent="0.15">
      <c r="A260" s="26">
        <v>72</v>
      </c>
      <c r="B260" s="9" t="s">
        <v>109</v>
      </c>
      <c r="C260" s="30" t="s">
        <v>321</v>
      </c>
      <c r="D260" s="33">
        <v>0</v>
      </c>
      <c r="F260" s="25">
        <f>ROUND(SUMIF(Определители!I32:I33,"=:",'Базовые цены с учетом расхода'!O32:O33),2)</f>
        <v>0</v>
      </c>
      <c r="G260" s="25"/>
      <c r="H260" s="25"/>
      <c r="I260" s="25"/>
      <c r="J260" s="29"/>
      <c r="K260" s="29"/>
      <c r="L260" s="25"/>
    </row>
    <row r="261" spans="1:12" x14ac:dyDescent="0.15">
      <c r="A261" s="26">
        <v>73</v>
      </c>
      <c r="B261" s="9" t="s">
        <v>129</v>
      </c>
      <c r="C261" s="30" t="s">
        <v>322</v>
      </c>
      <c r="D261" s="33">
        <v>0</v>
      </c>
      <c r="F261" s="25">
        <f>ROUND((F257+F259+F260),2)</f>
        <v>0</v>
      </c>
      <c r="G261" s="25"/>
      <c r="H261" s="25"/>
      <c r="I261" s="25"/>
      <c r="J261" s="29"/>
      <c r="K261" s="29"/>
      <c r="L261" s="25"/>
    </row>
    <row r="262" spans="1:12" x14ac:dyDescent="0.15">
      <c r="A262" s="26">
        <v>74</v>
      </c>
      <c r="B262" s="9" t="s">
        <v>130</v>
      </c>
      <c r="C262" s="30" t="s">
        <v>321</v>
      </c>
      <c r="D262" s="33">
        <v>0</v>
      </c>
      <c r="F262" s="25">
        <f>ROUND(SUMIF(Определители!I32:I33,"=8",'Базовые цены с учетом расхода'!B32:B33),2)</f>
        <v>0</v>
      </c>
      <c r="G262" s="25">
        <f>ROUND(SUMIF(Определители!I32:I33,"=8",'Базовые цены с учетом расхода'!C32:C33),2)</f>
        <v>0</v>
      </c>
      <c r="H262" s="25">
        <f>ROUND(SUMIF(Определители!I32:I33,"=8",'Базовые цены с учетом расхода'!D32:D33),2)</f>
        <v>0</v>
      </c>
      <c r="I262" s="25">
        <f>ROUND(SUMIF(Определители!I32:I33,"=8",'Базовые цены с учетом расхода'!E32:E33),2)</f>
        <v>0</v>
      </c>
      <c r="J262" s="29">
        <f>ROUND(SUMIF(Определители!I32:I33,"=8",'Базовые цены с учетом расхода'!I32:I33),8)</f>
        <v>0</v>
      </c>
      <c r="K262" s="29">
        <f>ROUND(SUMIF(Определители!I32:I33,"=8",'Базовые цены с учетом расхода'!K32:K33),8)</f>
        <v>0</v>
      </c>
      <c r="L262" s="25">
        <f>ROUND(SUMIF(Определители!I32:I33,"=8",'Базовые цены с учетом расхода'!F32:F33),2)</f>
        <v>0</v>
      </c>
    </row>
    <row r="263" spans="1:12" x14ac:dyDescent="0.15">
      <c r="A263" s="26">
        <v>75</v>
      </c>
      <c r="B263" s="9" t="s">
        <v>102</v>
      </c>
      <c r="C263" s="30" t="s">
        <v>321</v>
      </c>
      <c r="D263" s="33">
        <v>0</v>
      </c>
      <c r="F263" s="25">
        <f>ROUND(SUMIF(Определители!I32:I33,"=8",'Базовые цены с учетом расхода'!H32:H33),2)</f>
        <v>0</v>
      </c>
      <c r="G263" s="25"/>
      <c r="H263" s="25"/>
      <c r="I263" s="25"/>
      <c r="J263" s="29"/>
      <c r="K263" s="29"/>
      <c r="L263" s="25"/>
    </row>
    <row r="264" spans="1:12" x14ac:dyDescent="0.15">
      <c r="A264" s="26">
        <v>76</v>
      </c>
      <c r="B264" s="9" t="s">
        <v>201</v>
      </c>
      <c r="C264" s="30" t="s">
        <v>322</v>
      </c>
      <c r="D264" s="33">
        <v>0</v>
      </c>
      <c r="F264" s="25">
        <f ca="1">ROUND((F199+F209+F216+F221+F229+F234+F239+F246+F256+F261+F262+F252),2)</f>
        <v>13306.3</v>
      </c>
      <c r="G264" s="25">
        <f>ROUND((G199+G209+G216+G221+G229+G234+G239+G246+G256+G261+G262+G252),2)</f>
        <v>0</v>
      </c>
      <c r="H264" s="25">
        <f>ROUND((H199+H209+H216+H221+H229+H234+H239+H246+H256+H261+H262+H252),2)</f>
        <v>0</v>
      </c>
      <c r="I264" s="25">
        <f>ROUND((I199+I209+I216+I221+I229+I234+I239+I246+I256+I261+I262+I252),2)</f>
        <v>0</v>
      </c>
      <c r="J264" s="29">
        <f>ROUND((J199+J209+J216+J221+J229+J234+J239+J246+J256+J261+J262+J252),8)</f>
        <v>0</v>
      </c>
      <c r="K264" s="29">
        <f>ROUND((K199+K209+K216+K221+K229+K234+K239+K246+K256+K261+K262+K252),8)</f>
        <v>0</v>
      </c>
      <c r="L264" s="25">
        <f>ROUND((L199+L209+L216+L221+L229+L234+L239+L246+L256+L261+L262+L252),2)</f>
        <v>0</v>
      </c>
    </row>
    <row r="265" spans="1:12" x14ac:dyDescent="0.15">
      <c r="A265" s="26">
        <v>77</v>
      </c>
      <c r="B265" s="9" t="s">
        <v>132</v>
      </c>
      <c r="C265" s="30" t="s">
        <v>322</v>
      </c>
      <c r="D265" s="33">
        <v>0</v>
      </c>
      <c r="F265" s="25">
        <f>ROUND((F205+F213+F218+F225+F231+F236+F243+F258+F263),2)</f>
        <v>0</v>
      </c>
      <c r="G265" s="25"/>
      <c r="H265" s="25"/>
      <c r="I265" s="25"/>
      <c r="J265" s="29"/>
      <c r="K265" s="29"/>
      <c r="L265" s="25"/>
    </row>
    <row r="266" spans="1:12" x14ac:dyDescent="0.15">
      <c r="A266" s="26">
        <v>78</v>
      </c>
      <c r="B266" s="9" t="s">
        <v>133</v>
      </c>
      <c r="C266" s="30" t="s">
        <v>322</v>
      </c>
      <c r="D266" s="33">
        <v>0</v>
      </c>
      <c r="F266" s="25">
        <f>ROUND((F206+F214+F219+F226+F232+F237+F244+F254+F259+F250),2)</f>
        <v>0</v>
      </c>
      <c r="G266" s="25"/>
      <c r="H266" s="25"/>
      <c r="I266" s="25"/>
      <c r="J266" s="29"/>
      <c r="K266" s="29"/>
      <c r="L266" s="25"/>
    </row>
    <row r="267" spans="1:12" x14ac:dyDescent="0.15">
      <c r="A267" s="26">
        <v>79</v>
      </c>
      <c r="B267" s="9" t="s">
        <v>134</v>
      </c>
      <c r="C267" s="30" t="s">
        <v>322</v>
      </c>
      <c r="D267" s="33">
        <v>0</v>
      </c>
      <c r="F267" s="25">
        <f>ROUND((F207+F215+F220+F227+F233+F238+F245+F255+F260+F251),2)</f>
        <v>0</v>
      </c>
      <c r="G267" s="25"/>
      <c r="H267" s="25"/>
      <c r="I267" s="25"/>
      <c r="J267" s="29"/>
      <c r="K267" s="29"/>
      <c r="L267" s="25"/>
    </row>
    <row r="268" spans="1:12" x14ac:dyDescent="0.15">
      <c r="A268" s="26">
        <v>80</v>
      </c>
      <c r="B268" s="9" t="s">
        <v>39</v>
      </c>
      <c r="C268" s="30" t="s">
        <v>323</v>
      </c>
      <c r="D268" s="33">
        <v>0</v>
      </c>
      <c r="F268" s="25">
        <f>ROUND(SUM('Базовые цены с учетом расхода'!X32:X33),2)</f>
        <v>0</v>
      </c>
      <c r="G268" s="25"/>
      <c r="H268" s="25"/>
      <c r="I268" s="25"/>
      <c r="J268" s="29"/>
      <c r="K268" s="29"/>
      <c r="L268" s="25">
        <f>ROUND(SUM('Базовые цены с учетом расхода'!X32:X33),2)</f>
        <v>0</v>
      </c>
    </row>
    <row r="269" spans="1:12" x14ac:dyDescent="0.15">
      <c r="A269" s="26">
        <v>81</v>
      </c>
      <c r="B269" s="9" t="s">
        <v>157</v>
      </c>
      <c r="C269" s="30" t="s">
        <v>323</v>
      </c>
      <c r="D269" s="33">
        <v>0</v>
      </c>
      <c r="F269" s="25">
        <f>ROUND(SUM(G269:N269),2)</f>
        <v>0</v>
      </c>
      <c r="G269" s="25"/>
      <c r="H269" s="25"/>
      <c r="I269" s="25"/>
      <c r="J269" s="29"/>
      <c r="K269" s="29"/>
      <c r="L269" s="25">
        <f>ROUND(SUM('Базовые цены с учетом расхода'!AE32:AE33),2)</f>
        <v>0</v>
      </c>
    </row>
    <row r="270" spans="1:12" x14ac:dyDescent="0.15">
      <c r="A270" s="26">
        <v>82</v>
      </c>
      <c r="B270" s="9" t="s">
        <v>136</v>
      </c>
      <c r="C270" s="30" t="s">
        <v>323</v>
      </c>
      <c r="D270" s="33">
        <v>0</v>
      </c>
      <c r="F270" s="25">
        <f>ROUND(SUM('Базовые цены с учетом расхода'!C32:C33),2)</f>
        <v>0</v>
      </c>
      <c r="G270" s="25"/>
      <c r="H270" s="25"/>
      <c r="I270" s="25"/>
      <c r="J270" s="29"/>
      <c r="K270" s="29"/>
      <c r="L270" s="25"/>
    </row>
    <row r="271" spans="1:12" x14ac:dyDescent="0.15">
      <c r="A271" s="26">
        <v>83</v>
      </c>
      <c r="B271" s="9" t="s">
        <v>137</v>
      </c>
      <c r="C271" s="30" t="s">
        <v>323</v>
      </c>
      <c r="D271" s="33">
        <v>0</v>
      </c>
      <c r="F271" s="25">
        <f>ROUND(SUM('Базовые цены с учетом расхода'!E32:E33),2)</f>
        <v>0</v>
      </c>
      <c r="G271" s="25"/>
      <c r="H271" s="25"/>
      <c r="I271" s="25"/>
      <c r="J271" s="29"/>
      <c r="K271" s="29"/>
      <c r="L271" s="25"/>
    </row>
    <row r="272" spans="1:12" x14ac:dyDescent="0.15">
      <c r="A272" s="26">
        <v>84</v>
      </c>
      <c r="B272" s="9" t="s">
        <v>138</v>
      </c>
      <c r="C272" s="30" t="s">
        <v>324</v>
      </c>
      <c r="D272" s="33">
        <v>0</v>
      </c>
      <c r="F272" s="25">
        <f>ROUND((F270+F271),2)</f>
        <v>0</v>
      </c>
      <c r="G272" s="25"/>
      <c r="H272" s="25"/>
      <c r="I272" s="25"/>
      <c r="J272" s="29"/>
      <c r="K272" s="29"/>
      <c r="L272" s="25"/>
    </row>
    <row r="273" spans="1:13" x14ac:dyDescent="0.15">
      <c r="A273" s="26">
        <v>85</v>
      </c>
      <c r="B273" s="9" t="s">
        <v>139</v>
      </c>
      <c r="C273" s="30" t="s">
        <v>323</v>
      </c>
      <c r="D273" s="33">
        <v>0</v>
      </c>
      <c r="F273" s="25"/>
      <c r="G273" s="25"/>
      <c r="H273" s="25"/>
      <c r="I273" s="25"/>
      <c r="J273" s="29">
        <f>ROUND(SUM('Базовые цены с учетом расхода'!I32:I33),8)</f>
        <v>0</v>
      </c>
      <c r="K273" s="29"/>
      <c r="L273" s="25"/>
    </row>
    <row r="274" spans="1:13" x14ac:dyDescent="0.15">
      <c r="A274" s="26">
        <v>86</v>
      </c>
      <c r="B274" s="9" t="s">
        <v>140</v>
      </c>
      <c r="C274" s="30" t="s">
        <v>323</v>
      </c>
      <c r="D274" s="33">
        <v>0</v>
      </c>
      <c r="F274" s="25"/>
      <c r="G274" s="25"/>
      <c r="H274" s="25"/>
      <c r="I274" s="25"/>
      <c r="J274" s="29">
        <f>ROUND(SUM('Базовые цены с учетом расхода'!K32:K33),8)</f>
        <v>0</v>
      </c>
      <c r="K274" s="29"/>
      <c r="L274" s="25"/>
    </row>
    <row r="275" spans="1:13" x14ac:dyDescent="0.15">
      <c r="A275" s="26">
        <v>87</v>
      </c>
      <c r="B275" s="9" t="s">
        <v>141</v>
      </c>
      <c r="C275" s="30" t="s">
        <v>324</v>
      </c>
      <c r="D275" s="33">
        <v>0</v>
      </c>
      <c r="F275" s="25"/>
      <c r="G275" s="25"/>
      <c r="H275" s="25"/>
      <c r="I275" s="25"/>
      <c r="J275" s="29">
        <f>ROUND((J273+J274),8)</f>
        <v>0</v>
      </c>
      <c r="K275" s="29"/>
      <c r="L275" s="25"/>
    </row>
    <row r="277" spans="1:13" s="33" customFormat="1" x14ac:dyDescent="0.15">
      <c r="A277" s="26"/>
      <c r="B277" s="53" t="s">
        <v>165</v>
      </c>
      <c r="C277" s="53"/>
      <c r="D277" s="53"/>
      <c r="E277" s="53"/>
      <c r="F277" s="53"/>
      <c r="G277" s="53"/>
      <c r="H277" s="53"/>
      <c r="I277" s="53"/>
      <c r="J277" s="53"/>
    </row>
    <row r="278" spans="1:13" x14ac:dyDescent="0.15">
      <c r="B278" s="53"/>
      <c r="C278" s="53"/>
      <c r="D278" s="53"/>
      <c r="E278" s="53"/>
      <c r="F278" s="53"/>
      <c r="G278" s="53"/>
      <c r="H278" s="53"/>
      <c r="I278" s="53"/>
      <c r="J278" s="53"/>
    </row>
    <row r="279" spans="1:13" s="27" customFormat="1" x14ac:dyDescent="0.15">
      <c r="A279" s="7"/>
      <c r="B279" s="27" t="s">
        <v>308</v>
      </c>
      <c r="C279" s="27" t="s">
        <v>309</v>
      </c>
      <c r="D279" s="34" t="s">
        <v>310</v>
      </c>
      <c r="E279" s="27" t="s">
        <v>311</v>
      </c>
      <c r="F279" s="27" t="s">
        <v>312</v>
      </c>
      <c r="G279" s="27" t="s">
        <v>313</v>
      </c>
      <c r="H279" s="27" t="s">
        <v>314</v>
      </c>
      <c r="I279" s="27" t="s">
        <v>315</v>
      </c>
      <c r="J279" s="27" t="s">
        <v>316</v>
      </c>
      <c r="K279" s="27" t="s">
        <v>317</v>
      </c>
      <c r="L279" s="27" t="s">
        <v>318</v>
      </c>
      <c r="M279" s="27" t="s">
        <v>319</v>
      </c>
    </row>
    <row r="280" spans="1:13" s="33" customFormat="1" x14ac:dyDescent="0.15">
      <c r="A280" s="26">
        <v>1</v>
      </c>
      <c r="B280" s="9" t="s">
        <v>198</v>
      </c>
      <c r="C280" s="30" t="s">
        <v>320</v>
      </c>
      <c r="D280" s="33">
        <v>0</v>
      </c>
      <c r="F280" s="25">
        <f>ROUND(SUM('Базовые цены с учетом расхода'!B37:B51),2)</f>
        <v>1213.08</v>
      </c>
      <c r="G280" s="25">
        <f>ROUND(SUM('Базовые цены с учетом расхода'!C37:C51),2)</f>
        <v>0</v>
      </c>
      <c r="H280" s="25">
        <f>ROUND(SUM('Базовые цены с учетом расхода'!D37:D51),2)</f>
        <v>0</v>
      </c>
      <c r="I280" s="25">
        <f>ROUND(SUM('Базовые цены с учетом расхода'!E37:E51),2)</f>
        <v>0</v>
      </c>
      <c r="J280" s="29">
        <f>ROUND(SUM('Базовые цены с учетом расхода'!I37:I51),8)</f>
        <v>0</v>
      </c>
      <c r="K280" s="29">
        <f>ROUND(SUM('Базовые цены с учетом расхода'!K37:K51),8)</f>
        <v>0</v>
      </c>
      <c r="L280" s="25">
        <f>ROUND(SUM('Базовые цены с учетом расхода'!F37:F51),2)</f>
        <v>1213.08</v>
      </c>
    </row>
    <row r="281" spans="1:13" x14ac:dyDescent="0.15">
      <c r="A281" s="26">
        <v>2</v>
      </c>
      <c r="B281" s="9" t="s">
        <v>87</v>
      </c>
      <c r="C281" s="30" t="s">
        <v>321</v>
      </c>
      <c r="D281" s="33">
        <v>0</v>
      </c>
      <c r="F281" s="25">
        <f>ROUND(SUMIF(Определители!I37:I51,"= ",'Базовые цены с учетом расхода'!B37:B51),2)</f>
        <v>0</v>
      </c>
      <c r="G281" s="25">
        <f>ROUND(SUMIF(Определители!I37:I51,"= ",'Базовые цены с учетом расхода'!C37:C51),2)</f>
        <v>0</v>
      </c>
      <c r="H281" s="25">
        <f>ROUND(SUMIF(Определители!I37:I51,"= ",'Базовые цены с учетом расхода'!D37:D51),2)</f>
        <v>0</v>
      </c>
      <c r="I281" s="25">
        <f>ROUND(SUMIF(Определители!I37:I51,"= ",'Базовые цены с учетом расхода'!E37:E51),2)</f>
        <v>0</v>
      </c>
      <c r="J281" s="29">
        <f>ROUND(SUMIF(Определители!I37:I51,"= ",'Базовые цены с учетом расхода'!I37:I51),8)</f>
        <v>0</v>
      </c>
      <c r="K281" s="29">
        <f>ROUND(SUMIF(Определители!I37:I51,"= ",'Базовые цены с учетом расхода'!K37:K51),8)</f>
        <v>0</v>
      </c>
      <c r="L281" s="25">
        <f>ROUND(SUMIF(Определители!I37:I51,"= ",'Базовые цены с учетом расхода'!F37:F51),2)</f>
        <v>0</v>
      </c>
    </row>
    <row r="282" spans="1:13" x14ac:dyDescent="0.15">
      <c r="A282" s="26">
        <v>3</v>
      </c>
      <c r="B282" s="9" t="s">
        <v>88</v>
      </c>
      <c r="C282" s="30" t="s">
        <v>321</v>
      </c>
      <c r="D282" s="33">
        <v>0</v>
      </c>
      <c r="F282" s="25">
        <f ca="1">ROUND(СУММПРОИЗВЕСЛИ(0.01,Определители!I37:I51," ",'Базовые цены с учетом расхода'!B37:B51,Начисления!X37:X51,0),2)</f>
        <v>0</v>
      </c>
      <c r="G282" s="25"/>
      <c r="H282" s="25"/>
      <c r="I282" s="25"/>
      <c r="J282" s="29"/>
      <c r="K282" s="29"/>
      <c r="L282" s="25"/>
    </row>
    <row r="283" spans="1:13" x14ac:dyDescent="0.15">
      <c r="A283" s="26">
        <v>4</v>
      </c>
      <c r="B283" s="9" t="s">
        <v>89</v>
      </c>
      <c r="C283" s="30" t="s">
        <v>321</v>
      </c>
      <c r="D283" s="33">
        <v>0</v>
      </c>
      <c r="F283" s="25">
        <f ca="1">ROUND(СУММПРОИЗВЕСЛИ(0.01,Определители!I37:I51," ",'Базовые цены с учетом расхода'!B37:B51,Начисления!Y37:Y51,0),2)</f>
        <v>0</v>
      </c>
      <c r="G283" s="25"/>
      <c r="H283" s="25"/>
      <c r="I283" s="25"/>
      <c r="J283" s="29"/>
      <c r="K283" s="29"/>
      <c r="L283" s="25"/>
    </row>
    <row r="284" spans="1:13" x14ac:dyDescent="0.15">
      <c r="A284" s="26">
        <v>5</v>
      </c>
      <c r="B284" s="9" t="s">
        <v>90</v>
      </c>
      <c r="C284" s="30" t="s">
        <v>321</v>
      </c>
      <c r="D284" s="33">
        <v>0</v>
      </c>
      <c r="F284" s="25">
        <f ca="1">ROUND(ТРАНСПРАСХОД(Определители!B37:B51,Определители!H37:H51,Определители!I37:I51,'Базовые цены с учетом расхода'!B37:B51,Начисления!Z37:Z51,Начисления!AA37:AA51),2)</f>
        <v>0</v>
      </c>
      <c r="G284" s="25"/>
      <c r="H284" s="25"/>
      <c r="I284" s="25"/>
      <c r="J284" s="29"/>
      <c r="K284" s="29"/>
      <c r="L284" s="25"/>
    </row>
    <row r="285" spans="1:13" x14ac:dyDescent="0.15">
      <c r="A285" s="26">
        <v>6</v>
      </c>
      <c r="B285" s="9" t="s">
        <v>91</v>
      </c>
      <c r="C285" s="30" t="s">
        <v>321</v>
      </c>
      <c r="D285" s="33">
        <v>0</v>
      </c>
      <c r="F285" s="25">
        <f ca="1">ROUND(СУММПРОИЗВЕСЛИ(0.01,Определители!I37:I51," ",'Базовые цены с учетом расхода'!B37:B51,Начисления!AC37:AC51,0),2)</f>
        <v>0</v>
      </c>
      <c r="G285" s="25"/>
      <c r="H285" s="25"/>
      <c r="I285" s="25"/>
      <c r="J285" s="29"/>
      <c r="K285" s="29"/>
      <c r="L285" s="25"/>
    </row>
    <row r="286" spans="1:13" x14ac:dyDescent="0.15">
      <c r="A286" s="26">
        <v>7</v>
      </c>
      <c r="B286" s="9" t="s">
        <v>92</v>
      </c>
      <c r="C286" s="30" t="s">
        <v>321</v>
      </c>
      <c r="D286" s="33">
        <v>0</v>
      </c>
      <c r="F286" s="25">
        <f ca="1">ROUND(СУММПРОИЗВЕСЛИ(0.01,Определители!I37:I51," ",'Базовые цены с учетом расхода'!B37:B51,Начисления!AF37:AF51,0),2)</f>
        <v>0</v>
      </c>
      <c r="G286" s="25"/>
      <c r="H286" s="25"/>
      <c r="I286" s="25"/>
      <c r="J286" s="29"/>
      <c r="K286" s="29"/>
      <c r="L286" s="25"/>
    </row>
    <row r="287" spans="1:13" x14ac:dyDescent="0.15">
      <c r="A287" s="26">
        <v>8</v>
      </c>
      <c r="B287" s="9" t="s">
        <v>93</v>
      </c>
      <c r="C287" s="30" t="s">
        <v>321</v>
      </c>
      <c r="D287" s="33">
        <v>0</v>
      </c>
      <c r="F287" s="25">
        <f ca="1">ROUND(ЗАГОТСКЛАДРАСХОД(Определители!B37:B51,Определители!H37:H51,Определители!I37:I51,'Базовые цены с учетом расхода'!B37:B51,Начисления!X37:X51,Начисления!Y37:Y51,Начисления!Z37:Z51,Начисления!AA37:AA51,Начисления!AB37:AB51,Начисления!AC37:AC51,Начисления!AF37:AF51),2)</f>
        <v>0</v>
      </c>
      <c r="G287" s="25"/>
      <c r="H287" s="25"/>
      <c r="I287" s="25"/>
      <c r="J287" s="29"/>
      <c r="K287" s="29"/>
      <c r="L287" s="25"/>
    </row>
    <row r="288" spans="1:13" x14ac:dyDescent="0.15">
      <c r="A288" s="26">
        <v>9</v>
      </c>
      <c r="B288" s="9" t="s">
        <v>94</v>
      </c>
      <c r="C288" s="30" t="s">
        <v>321</v>
      </c>
      <c r="D288" s="33">
        <v>0</v>
      </c>
      <c r="F288" s="25">
        <f ca="1">ROUND(СУММПРОИЗВЕСЛИ(1,Определители!I37:I51," ",'Базовые цены с учетом расхода'!M37:M51,Начисления!I37:I51,0),2)</f>
        <v>0</v>
      </c>
      <c r="G288" s="25"/>
      <c r="H288" s="25"/>
      <c r="I288" s="25"/>
      <c r="J288" s="29"/>
      <c r="K288" s="29"/>
      <c r="L288" s="25"/>
    </row>
    <row r="289" spans="1:12" x14ac:dyDescent="0.15">
      <c r="A289" s="26">
        <v>10</v>
      </c>
      <c r="B289" s="9" t="s">
        <v>95</v>
      </c>
      <c r="C289" s="30" t="s">
        <v>322</v>
      </c>
      <c r="D289" s="33">
        <v>0</v>
      </c>
      <c r="F289" s="25">
        <f ca="1">ROUND((F288+F299+F319),2)</f>
        <v>0</v>
      </c>
      <c r="G289" s="25"/>
      <c r="H289" s="25"/>
      <c r="I289" s="25"/>
      <c r="J289" s="29"/>
      <c r="K289" s="29"/>
      <c r="L289" s="25"/>
    </row>
    <row r="290" spans="1:12" x14ac:dyDescent="0.15">
      <c r="A290" s="26">
        <v>11</v>
      </c>
      <c r="B290" s="9" t="s">
        <v>96</v>
      </c>
      <c r="C290" s="30" t="s">
        <v>322</v>
      </c>
      <c r="D290" s="33">
        <v>0</v>
      </c>
      <c r="F290" s="25">
        <f ca="1">ROUND((F281+F282+F283+F284+F285+F286+F287+F289),2)</f>
        <v>0</v>
      </c>
      <c r="G290" s="25"/>
      <c r="H290" s="25"/>
      <c r="I290" s="25"/>
      <c r="J290" s="29"/>
      <c r="K290" s="29"/>
      <c r="L290" s="25"/>
    </row>
    <row r="291" spans="1:12" x14ac:dyDescent="0.15">
      <c r="A291" s="26">
        <v>12</v>
      </c>
      <c r="B291" s="9" t="s">
        <v>97</v>
      </c>
      <c r="C291" s="30" t="s">
        <v>321</v>
      </c>
      <c r="D291" s="33">
        <v>0</v>
      </c>
      <c r="F291" s="25">
        <f>ROUND(SUMIF(Определители!I37:I51,"=1",'Базовые цены с учетом расхода'!B37:B51),2)</f>
        <v>0</v>
      </c>
      <c r="G291" s="25">
        <f>ROUND(SUMIF(Определители!I37:I51,"=1",'Базовые цены с учетом расхода'!C37:C51),2)</f>
        <v>0</v>
      </c>
      <c r="H291" s="25">
        <f>ROUND(SUMIF(Определители!I37:I51,"=1",'Базовые цены с учетом расхода'!D37:D51),2)</f>
        <v>0</v>
      </c>
      <c r="I291" s="25">
        <f>ROUND(SUMIF(Определители!I37:I51,"=1",'Базовые цены с учетом расхода'!E37:E51),2)</f>
        <v>0</v>
      </c>
      <c r="J291" s="29">
        <f>ROUND(SUMIF(Определители!I37:I51,"=1",'Базовые цены с учетом расхода'!I37:I51),8)</f>
        <v>0</v>
      </c>
      <c r="K291" s="29">
        <f>ROUND(SUMIF(Определители!I37:I51,"=1",'Базовые цены с учетом расхода'!K37:K51),8)</f>
        <v>0</v>
      </c>
      <c r="L291" s="25">
        <f>ROUND(SUMIF(Определители!I37:I51,"=1",'Базовые цены с учетом расхода'!F37:F51),2)</f>
        <v>0</v>
      </c>
    </row>
    <row r="292" spans="1:12" x14ac:dyDescent="0.15">
      <c r="A292" s="26">
        <v>13</v>
      </c>
      <c r="B292" s="9" t="s">
        <v>98</v>
      </c>
      <c r="C292" s="30" t="s">
        <v>321</v>
      </c>
      <c r="D292" s="33">
        <v>0</v>
      </c>
      <c r="F292" s="25"/>
      <c r="G292" s="25"/>
      <c r="H292" s="25"/>
      <c r="I292" s="25"/>
      <c r="J292" s="29"/>
      <c r="K292" s="29"/>
      <c r="L292" s="25"/>
    </row>
    <row r="293" spans="1:12" x14ac:dyDescent="0.15">
      <c r="A293" s="26">
        <v>14</v>
      </c>
      <c r="B293" s="9" t="s">
        <v>99</v>
      </c>
      <c r="C293" s="30" t="s">
        <v>321</v>
      </c>
      <c r="D293" s="33">
        <v>0</v>
      </c>
      <c r="F293" s="25"/>
      <c r="G293" s="25">
        <f>ROUND(SUMIF(Определители!I37:I51,"=1",'Базовые цены с учетом расхода'!T37:T51),2)</f>
        <v>0</v>
      </c>
      <c r="H293" s="25"/>
      <c r="I293" s="25"/>
      <c r="J293" s="29"/>
      <c r="K293" s="29"/>
      <c r="L293" s="25"/>
    </row>
    <row r="294" spans="1:12" x14ac:dyDescent="0.15">
      <c r="A294" s="26">
        <v>15</v>
      </c>
      <c r="B294" s="9" t="s">
        <v>100</v>
      </c>
      <c r="C294" s="30" t="s">
        <v>321</v>
      </c>
      <c r="D294" s="33">
        <v>0</v>
      </c>
      <c r="F294" s="25">
        <f>ROUND(SUMIF(Определители!I37:I51,"=1",'Базовые цены с учетом расхода'!U37:U51),2)</f>
        <v>0</v>
      </c>
      <c r="G294" s="25"/>
      <c r="H294" s="25"/>
      <c r="I294" s="25"/>
      <c r="J294" s="29"/>
      <c r="K294" s="29"/>
      <c r="L294" s="25"/>
    </row>
    <row r="295" spans="1:12" x14ac:dyDescent="0.15">
      <c r="A295" s="26">
        <v>16</v>
      </c>
      <c r="B295" s="9" t="s">
        <v>101</v>
      </c>
      <c r="C295" s="30" t="s">
        <v>321</v>
      </c>
      <c r="D295" s="33">
        <v>0</v>
      </c>
      <c r="F295" s="25">
        <f ca="1">ROUND(СУММЕСЛИ2(Определители!I37:I51,"1",Определители!G37:G51,"1",'Базовые цены с учетом расхода'!B37:B51),2)</f>
        <v>0</v>
      </c>
      <c r="G295" s="25"/>
      <c r="H295" s="25"/>
      <c r="I295" s="25"/>
      <c r="J295" s="29"/>
      <c r="K295" s="29"/>
      <c r="L295" s="25"/>
    </row>
    <row r="296" spans="1:12" x14ac:dyDescent="0.15">
      <c r="A296" s="26">
        <v>17</v>
      </c>
      <c r="B296" s="9" t="s">
        <v>102</v>
      </c>
      <c r="C296" s="30" t="s">
        <v>321</v>
      </c>
      <c r="D296" s="33">
        <v>0</v>
      </c>
      <c r="F296" s="25">
        <f>ROUND(SUMIF(Определители!I37:I51,"=1",'Базовые цены с учетом расхода'!H37:H51),2)</f>
        <v>0</v>
      </c>
      <c r="G296" s="25"/>
      <c r="H296" s="25"/>
      <c r="I296" s="25"/>
      <c r="J296" s="29"/>
      <c r="K296" s="29"/>
      <c r="L296" s="25"/>
    </row>
    <row r="297" spans="1:12" x14ac:dyDescent="0.15">
      <c r="A297" s="26">
        <v>18</v>
      </c>
      <c r="B297" s="9" t="s">
        <v>108</v>
      </c>
      <c r="C297" s="30" t="s">
        <v>321</v>
      </c>
      <c r="D297" s="33">
        <v>0</v>
      </c>
      <c r="F297" s="25">
        <f>ROUND(SUMIF(Определители!I37:I51,"=1",'Базовые цены с учетом расхода'!N37:N51),2)</f>
        <v>0</v>
      </c>
      <c r="G297" s="25"/>
      <c r="H297" s="25"/>
      <c r="I297" s="25"/>
      <c r="J297" s="29"/>
      <c r="K297" s="29"/>
      <c r="L297" s="25"/>
    </row>
    <row r="298" spans="1:12" x14ac:dyDescent="0.15">
      <c r="A298" s="26">
        <v>19</v>
      </c>
      <c r="B298" s="9" t="s">
        <v>109</v>
      </c>
      <c r="C298" s="30" t="s">
        <v>321</v>
      </c>
      <c r="D298" s="33">
        <v>0</v>
      </c>
      <c r="F298" s="25">
        <f>ROUND(SUMIF(Определители!I37:I51,"=1",'Базовые цены с учетом расхода'!O37:O51),2)</f>
        <v>0</v>
      </c>
      <c r="G298" s="25"/>
      <c r="H298" s="25"/>
      <c r="I298" s="25"/>
      <c r="J298" s="29"/>
      <c r="K298" s="29"/>
      <c r="L298" s="25"/>
    </row>
    <row r="299" spans="1:12" x14ac:dyDescent="0.15">
      <c r="A299" s="26">
        <v>20</v>
      </c>
      <c r="B299" s="9" t="s">
        <v>95</v>
      </c>
      <c r="C299" s="30" t="s">
        <v>321</v>
      </c>
      <c r="D299" s="33">
        <v>0</v>
      </c>
      <c r="F299" s="25">
        <f ca="1">ROUND(СУММПРОИЗВЕСЛИ(1,Определители!I37:I51," ",'Базовые цены с учетом расхода'!M37:M51,Начисления!I37:I51,0),2)</f>
        <v>0</v>
      </c>
      <c r="G299" s="25"/>
      <c r="H299" s="25"/>
      <c r="I299" s="25"/>
      <c r="J299" s="29"/>
      <c r="K299" s="29"/>
      <c r="L299" s="25"/>
    </row>
    <row r="300" spans="1:12" x14ac:dyDescent="0.15">
      <c r="A300" s="26">
        <v>21</v>
      </c>
      <c r="B300" s="9" t="s">
        <v>105</v>
      </c>
      <c r="C300" s="30" t="s">
        <v>322</v>
      </c>
      <c r="D300" s="33">
        <v>0</v>
      </c>
      <c r="F300" s="25">
        <f>ROUND((F291+F297+F298),2)</f>
        <v>0</v>
      </c>
      <c r="G300" s="25"/>
      <c r="H300" s="25"/>
      <c r="I300" s="25"/>
      <c r="J300" s="29"/>
      <c r="K300" s="29"/>
      <c r="L300" s="25"/>
    </row>
    <row r="301" spans="1:12" x14ac:dyDescent="0.15">
      <c r="A301" s="26">
        <v>22</v>
      </c>
      <c r="B301" s="9" t="s">
        <v>106</v>
      </c>
      <c r="C301" s="30" t="s">
        <v>321</v>
      </c>
      <c r="D301" s="33">
        <v>0</v>
      </c>
      <c r="F301" s="25">
        <f>ROUND(SUMIF(Определители!I37:I51,"=2",'Базовые цены с учетом расхода'!B37:B51),2)</f>
        <v>1213.08</v>
      </c>
      <c r="G301" s="25">
        <f>ROUND(SUMIF(Определители!I37:I51,"=2",'Базовые цены с учетом расхода'!C37:C51),2)</f>
        <v>0</v>
      </c>
      <c r="H301" s="25">
        <f>ROUND(SUMIF(Определители!I37:I51,"=2",'Базовые цены с учетом расхода'!D37:D51),2)</f>
        <v>0</v>
      </c>
      <c r="I301" s="25">
        <f>ROUND(SUMIF(Определители!I37:I51,"=2",'Базовые цены с учетом расхода'!E37:E51),2)</f>
        <v>0</v>
      </c>
      <c r="J301" s="29">
        <f>ROUND(SUMIF(Определители!I37:I51,"=2",'Базовые цены с учетом расхода'!I37:I51),8)</f>
        <v>0</v>
      </c>
      <c r="K301" s="29">
        <f>ROUND(SUMIF(Определители!I37:I51,"=2",'Базовые цены с учетом расхода'!K37:K51),8)</f>
        <v>0</v>
      </c>
      <c r="L301" s="25">
        <f>ROUND(SUMIF(Определители!I37:I51,"=2",'Базовые цены с учетом расхода'!F37:F51),2)</f>
        <v>1213.08</v>
      </c>
    </row>
    <row r="302" spans="1:12" x14ac:dyDescent="0.15">
      <c r="A302" s="26">
        <v>23</v>
      </c>
      <c r="B302" s="9" t="s">
        <v>98</v>
      </c>
      <c r="C302" s="30" t="s">
        <v>321</v>
      </c>
      <c r="D302" s="33">
        <v>0</v>
      </c>
      <c r="F302" s="25"/>
      <c r="G302" s="25"/>
      <c r="H302" s="25"/>
      <c r="I302" s="25"/>
      <c r="J302" s="29"/>
      <c r="K302" s="29"/>
      <c r="L302" s="25"/>
    </row>
    <row r="303" spans="1:12" x14ac:dyDescent="0.15">
      <c r="A303" s="26">
        <v>24</v>
      </c>
      <c r="B303" s="9" t="s">
        <v>107</v>
      </c>
      <c r="C303" s="30" t="s">
        <v>321</v>
      </c>
      <c r="D303" s="33">
        <v>0</v>
      </c>
      <c r="F303" s="25">
        <f ca="1">ROUND(СУММЕСЛИ2(Определители!I37:I51,"2",Определители!G37:G51,"1",'Базовые цены с учетом расхода'!B37:B51),2)</f>
        <v>0</v>
      </c>
      <c r="G303" s="25"/>
      <c r="H303" s="25"/>
      <c r="I303" s="25"/>
      <c r="J303" s="29"/>
      <c r="K303" s="29"/>
      <c r="L303" s="25"/>
    </row>
    <row r="304" spans="1:12" x14ac:dyDescent="0.15">
      <c r="A304" s="26">
        <v>25</v>
      </c>
      <c r="B304" s="9" t="s">
        <v>102</v>
      </c>
      <c r="C304" s="30" t="s">
        <v>321</v>
      </c>
      <c r="D304" s="33">
        <v>0</v>
      </c>
      <c r="F304" s="25">
        <f>ROUND(SUMIF(Определители!I37:I51,"=2",'Базовые цены с учетом расхода'!H37:H51),2)</f>
        <v>0</v>
      </c>
      <c r="G304" s="25"/>
      <c r="H304" s="25"/>
      <c r="I304" s="25"/>
      <c r="J304" s="29"/>
      <c r="K304" s="29"/>
      <c r="L304" s="25"/>
    </row>
    <row r="305" spans="1:12" x14ac:dyDescent="0.15">
      <c r="A305" s="26">
        <v>26</v>
      </c>
      <c r="B305" s="9" t="s">
        <v>108</v>
      </c>
      <c r="C305" s="30" t="s">
        <v>321</v>
      </c>
      <c r="D305" s="33">
        <v>0</v>
      </c>
      <c r="F305" s="25">
        <f>ROUND(SUMIF(Определители!I37:I51,"=2",'Базовые цены с учетом расхода'!N37:N51),2)</f>
        <v>0</v>
      </c>
      <c r="G305" s="25"/>
      <c r="H305" s="25"/>
      <c r="I305" s="25"/>
      <c r="J305" s="29"/>
      <c r="K305" s="29"/>
      <c r="L305" s="25"/>
    </row>
    <row r="306" spans="1:12" x14ac:dyDescent="0.15">
      <c r="A306" s="26">
        <v>27</v>
      </c>
      <c r="B306" s="9" t="s">
        <v>109</v>
      </c>
      <c r="C306" s="30" t="s">
        <v>321</v>
      </c>
      <c r="D306" s="33">
        <v>0</v>
      </c>
      <c r="F306" s="25">
        <f>ROUND(SUMIF(Определители!I37:I51,"=2",'Базовые цены с учетом расхода'!O37:O51),2)</f>
        <v>0</v>
      </c>
      <c r="G306" s="25"/>
      <c r="H306" s="25"/>
      <c r="I306" s="25"/>
      <c r="J306" s="29"/>
      <c r="K306" s="29"/>
      <c r="L306" s="25"/>
    </row>
    <row r="307" spans="1:12" x14ac:dyDescent="0.15">
      <c r="A307" s="26">
        <v>28</v>
      </c>
      <c r="B307" s="9" t="s">
        <v>110</v>
      </c>
      <c r="C307" s="30" t="s">
        <v>322</v>
      </c>
      <c r="D307" s="33">
        <v>0</v>
      </c>
      <c r="F307" s="25">
        <f>ROUND((F301+F305+F306),2)</f>
        <v>1213.08</v>
      </c>
      <c r="G307" s="25"/>
      <c r="H307" s="25"/>
      <c r="I307" s="25"/>
      <c r="J307" s="29"/>
      <c r="K307" s="29"/>
      <c r="L307" s="25"/>
    </row>
    <row r="308" spans="1:12" x14ac:dyDescent="0.15">
      <c r="A308" s="26">
        <v>29</v>
      </c>
      <c r="B308" s="9" t="s">
        <v>111</v>
      </c>
      <c r="C308" s="30" t="s">
        <v>321</v>
      </c>
      <c r="D308" s="33">
        <v>0</v>
      </c>
      <c r="F308" s="25">
        <f>ROUND(SUMIF(Определители!I37:I51,"=3",'Базовые цены с учетом расхода'!B37:B51),2)</f>
        <v>0</v>
      </c>
      <c r="G308" s="25">
        <f>ROUND(SUMIF(Определители!I37:I51,"=3",'Базовые цены с учетом расхода'!C37:C51),2)</f>
        <v>0</v>
      </c>
      <c r="H308" s="25">
        <f>ROUND(SUMIF(Определители!I37:I51,"=3",'Базовые цены с учетом расхода'!D37:D51),2)</f>
        <v>0</v>
      </c>
      <c r="I308" s="25">
        <f>ROUND(SUMIF(Определители!I37:I51,"=3",'Базовые цены с учетом расхода'!E37:E51),2)</f>
        <v>0</v>
      </c>
      <c r="J308" s="29">
        <f>ROUND(SUMIF(Определители!I37:I51,"=3",'Базовые цены с учетом расхода'!I37:I51),8)</f>
        <v>0</v>
      </c>
      <c r="K308" s="29">
        <f>ROUND(SUMIF(Определители!I37:I51,"=3",'Базовые цены с учетом расхода'!K37:K51),8)</f>
        <v>0</v>
      </c>
      <c r="L308" s="25">
        <f>ROUND(SUMIF(Определители!I37:I51,"=3",'Базовые цены с учетом расхода'!F37:F51),2)</f>
        <v>0</v>
      </c>
    </row>
    <row r="309" spans="1:12" x14ac:dyDescent="0.15">
      <c r="A309" s="26">
        <v>30</v>
      </c>
      <c r="B309" s="9" t="s">
        <v>102</v>
      </c>
      <c r="C309" s="30" t="s">
        <v>321</v>
      </c>
      <c r="D309" s="33">
        <v>0</v>
      </c>
      <c r="F309" s="25">
        <f>ROUND(SUMIF(Определители!I37:I51,"=3",'Базовые цены с учетом расхода'!H37:H51),2)</f>
        <v>0</v>
      </c>
      <c r="G309" s="25"/>
      <c r="H309" s="25"/>
      <c r="I309" s="25"/>
      <c r="J309" s="29"/>
      <c r="K309" s="29"/>
      <c r="L309" s="25"/>
    </row>
    <row r="310" spans="1:12" x14ac:dyDescent="0.15">
      <c r="A310" s="26">
        <v>31</v>
      </c>
      <c r="B310" s="9" t="s">
        <v>108</v>
      </c>
      <c r="C310" s="30" t="s">
        <v>321</v>
      </c>
      <c r="D310" s="33">
        <v>0</v>
      </c>
      <c r="F310" s="25">
        <f>ROUND(SUMIF(Определители!I37:I51,"=3",'Базовые цены с учетом расхода'!N37:N51),2)</f>
        <v>0</v>
      </c>
      <c r="G310" s="25"/>
      <c r="H310" s="25"/>
      <c r="I310" s="25"/>
      <c r="J310" s="29"/>
      <c r="K310" s="29"/>
      <c r="L310" s="25"/>
    </row>
    <row r="311" spans="1:12" x14ac:dyDescent="0.15">
      <c r="A311" s="26">
        <v>32</v>
      </c>
      <c r="B311" s="9" t="s">
        <v>109</v>
      </c>
      <c r="C311" s="30" t="s">
        <v>321</v>
      </c>
      <c r="D311" s="33">
        <v>0</v>
      </c>
      <c r="F311" s="25">
        <f>ROUND(SUMIF(Определители!I37:I51,"=3",'Базовые цены с учетом расхода'!O37:O51),2)</f>
        <v>0</v>
      </c>
      <c r="G311" s="25"/>
      <c r="H311" s="25"/>
      <c r="I311" s="25"/>
      <c r="J311" s="29"/>
      <c r="K311" s="29"/>
      <c r="L311" s="25"/>
    </row>
    <row r="312" spans="1:12" x14ac:dyDescent="0.15">
      <c r="A312" s="26">
        <v>33</v>
      </c>
      <c r="B312" s="9" t="s">
        <v>112</v>
      </c>
      <c r="C312" s="30" t="s">
        <v>322</v>
      </c>
      <c r="D312" s="33">
        <v>0</v>
      </c>
      <c r="F312" s="25">
        <f>ROUND((F308+F310+F311),2)</f>
        <v>0</v>
      </c>
      <c r="G312" s="25"/>
      <c r="H312" s="25"/>
      <c r="I312" s="25"/>
      <c r="J312" s="29"/>
      <c r="K312" s="29"/>
      <c r="L312" s="25"/>
    </row>
    <row r="313" spans="1:12" x14ac:dyDescent="0.15">
      <c r="A313" s="26">
        <v>34</v>
      </c>
      <c r="B313" s="9" t="s">
        <v>113</v>
      </c>
      <c r="C313" s="30" t="s">
        <v>321</v>
      </c>
      <c r="D313" s="33">
        <v>0</v>
      </c>
      <c r="F313" s="25">
        <f>ROUND(SUMIF(Определители!I37:I51,"=4",'Базовые цены с учетом расхода'!B37:B51),2)</f>
        <v>0</v>
      </c>
      <c r="G313" s="25">
        <f>ROUND(SUMIF(Определители!I37:I51,"=4",'Базовые цены с учетом расхода'!C37:C51),2)</f>
        <v>0</v>
      </c>
      <c r="H313" s="25">
        <f>ROUND(SUMIF(Определители!I37:I51,"=4",'Базовые цены с учетом расхода'!D37:D51),2)</f>
        <v>0</v>
      </c>
      <c r="I313" s="25">
        <f>ROUND(SUMIF(Определители!I37:I51,"=4",'Базовые цены с учетом расхода'!E37:E51),2)</f>
        <v>0</v>
      </c>
      <c r="J313" s="29">
        <f>ROUND(SUMIF(Определители!I37:I51,"=4",'Базовые цены с учетом расхода'!I37:I51),8)</f>
        <v>0</v>
      </c>
      <c r="K313" s="29">
        <f>ROUND(SUMIF(Определители!I37:I51,"=4",'Базовые цены с учетом расхода'!K37:K51),8)</f>
        <v>0</v>
      </c>
      <c r="L313" s="25">
        <f>ROUND(SUMIF(Определители!I37:I51,"=4",'Базовые цены с учетом расхода'!F37:F51),2)</f>
        <v>0</v>
      </c>
    </row>
    <row r="314" spans="1:12" x14ac:dyDescent="0.15">
      <c r="A314" s="26">
        <v>35</v>
      </c>
      <c r="B314" s="9" t="s">
        <v>98</v>
      </c>
      <c r="C314" s="30" t="s">
        <v>321</v>
      </c>
      <c r="D314" s="33">
        <v>0</v>
      </c>
      <c r="F314" s="25"/>
      <c r="G314" s="25"/>
      <c r="H314" s="25"/>
      <c r="I314" s="25"/>
      <c r="J314" s="29"/>
      <c r="K314" s="29"/>
      <c r="L314" s="25"/>
    </row>
    <row r="315" spans="1:12" x14ac:dyDescent="0.15">
      <c r="A315" s="26">
        <v>36</v>
      </c>
      <c r="B315" s="9" t="s">
        <v>114</v>
      </c>
      <c r="C315" s="30" t="s">
        <v>321</v>
      </c>
      <c r="D315" s="33">
        <v>0</v>
      </c>
      <c r="F315" s="25">
        <f>ROUND(SUMIF(Определители!I37:I51,"=4",'Базовые цены с учетом расхода'!AJ37:AJ51),2)</f>
        <v>0</v>
      </c>
      <c r="G315" s="25">
        <f>ROUND(SUMIF(Определители!I37:I51,"=4",'Базовые цены с учетом расхода'!AI37:AI51),2)</f>
        <v>0</v>
      </c>
      <c r="H315" s="25">
        <f>ROUND(SUMIF(Определители!I37:I51,"=4",'Базовые цены с учетом расхода'!AH37:AH51),2)</f>
        <v>0</v>
      </c>
      <c r="I315" s="25">
        <f>ROUND(SUMIF(Определители!I37:I51,"=4",'Базовые цены с учетом расхода'!V37:V51),2)</f>
        <v>0</v>
      </c>
      <c r="J315" s="29"/>
      <c r="K315" s="29"/>
      <c r="L315" s="25"/>
    </row>
    <row r="316" spans="1:12" x14ac:dyDescent="0.15">
      <c r="A316" s="26">
        <v>37</v>
      </c>
      <c r="B316" s="9" t="s">
        <v>102</v>
      </c>
      <c r="C316" s="30" t="s">
        <v>321</v>
      </c>
      <c r="D316" s="33">
        <v>0</v>
      </c>
      <c r="F316" s="25">
        <f>ROUND(SUMIF(Определители!I37:I51,"=4",'Базовые цены с учетом расхода'!H37:H51),2)</f>
        <v>0</v>
      </c>
      <c r="G316" s="25"/>
      <c r="H316" s="25"/>
      <c r="I316" s="25"/>
      <c r="J316" s="29"/>
      <c r="K316" s="29"/>
      <c r="L316" s="25"/>
    </row>
    <row r="317" spans="1:12" x14ac:dyDescent="0.15">
      <c r="A317" s="26">
        <v>38</v>
      </c>
      <c r="B317" s="9" t="s">
        <v>108</v>
      </c>
      <c r="C317" s="30" t="s">
        <v>321</v>
      </c>
      <c r="D317" s="33">
        <v>0</v>
      </c>
      <c r="F317" s="25">
        <f>ROUND(SUMIF(Определители!I37:I51,"=4",'Базовые цены с учетом расхода'!N37:N51),2)</f>
        <v>0</v>
      </c>
      <c r="G317" s="25"/>
      <c r="H317" s="25"/>
      <c r="I317" s="25"/>
      <c r="J317" s="29"/>
      <c r="K317" s="29"/>
      <c r="L317" s="25"/>
    </row>
    <row r="318" spans="1:12" x14ac:dyDescent="0.15">
      <c r="A318" s="26">
        <v>39</v>
      </c>
      <c r="B318" s="9" t="s">
        <v>109</v>
      </c>
      <c r="C318" s="30" t="s">
        <v>321</v>
      </c>
      <c r="D318" s="33">
        <v>0</v>
      </c>
      <c r="F318" s="25">
        <f>ROUND(SUMIF(Определители!I37:I51,"=4",'Базовые цены с учетом расхода'!O37:O51),2)</f>
        <v>0</v>
      </c>
      <c r="G318" s="25"/>
      <c r="H318" s="25"/>
      <c r="I318" s="25"/>
      <c r="J318" s="29"/>
      <c r="K318" s="29"/>
      <c r="L318" s="25"/>
    </row>
    <row r="319" spans="1:12" x14ac:dyDescent="0.15">
      <c r="A319" s="26">
        <v>40</v>
      </c>
      <c r="B319" s="9" t="s">
        <v>95</v>
      </c>
      <c r="C319" s="30" t="s">
        <v>321</v>
      </c>
      <c r="D319" s="33">
        <v>0</v>
      </c>
      <c r="F319" s="25">
        <f ca="1">ROUND(СУММПРОИЗВЕСЛИ(1,Определители!I37:I51," ",'Базовые цены с учетом расхода'!M37:M51,Начисления!I37:I51,0),2)</f>
        <v>0</v>
      </c>
      <c r="G319" s="25"/>
      <c r="H319" s="25"/>
      <c r="I319" s="25"/>
      <c r="J319" s="29"/>
      <c r="K319" s="29"/>
      <c r="L319" s="25"/>
    </row>
    <row r="320" spans="1:12" x14ac:dyDescent="0.15">
      <c r="A320" s="26">
        <v>41</v>
      </c>
      <c r="B320" s="9" t="s">
        <v>115</v>
      </c>
      <c r="C320" s="30" t="s">
        <v>322</v>
      </c>
      <c r="D320" s="33">
        <v>0</v>
      </c>
      <c r="F320" s="25">
        <f>ROUND((F313+F317+F318),2)</f>
        <v>0</v>
      </c>
      <c r="G320" s="25"/>
      <c r="H320" s="25"/>
      <c r="I320" s="25"/>
      <c r="J320" s="29"/>
      <c r="K320" s="29"/>
      <c r="L320" s="25"/>
    </row>
    <row r="321" spans="1:12" x14ac:dyDescent="0.15">
      <c r="A321" s="26">
        <v>42</v>
      </c>
      <c r="B321" s="9" t="s">
        <v>116</v>
      </c>
      <c r="C321" s="30" t="s">
        <v>321</v>
      </c>
      <c r="D321" s="33">
        <v>0</v>
      </c>
      <c r="F321" s="25">
        <f>ROUND(SUMIF(Определители!I37:I51,"=5",'Базовые цены с учетом расхода'!B37:B51),2)</f>
        <v>0</v>
      </c>
      <c r="G321" s="25">
        <f>ROUND(SUMIF(Определители!I37:I51,"=5",'Базовые цены с учетом расхода'!C37:C51),2)</f>
        <v>0</v>
      </c>
      <c r="H321" s="25">
        <f>ROUND(SUMIF(Определители!I37:I51,"=5",'Базовые цены с учетом расхода'!D37:D51),2)</f>
        <v>0</v>
      </c>
      <c r="I321" s="25">
        <f>ROUND(SUMIF(Определители!I37:I51,"=5",'Базовые цены с учетом расхода'!E37:E51),2)</f>
        <v>0</v>
      </c>
      <c r="J321" s="29">
        <f>ROUND(SUMIF(Определители!I37:I51,"=5",'Базовые цены с учетом расхода'!I37:I51),8)</f>
        <v>0</v>
      </c>
      <c r="K321" s="29">
        <f>ROUND(SUMIF(Определители!I37:I51,"=5",'Базовые цены с учетом расхода'!K37:K51),8)</f>
        <v>0</v>
      </c>
      <c r="L321" s="25">
        <f>ROUND(SUMIF(Определители!I37:I51,"=5",'Базовые цены с учетом расхода'!F37:F51),2)</f>
        <v>0</v>
      </c>
    </row>
    <row r="322" spans="1:12" x14ac:dyDescent="0.15">
      <c r="A322" s="26">
        <v>43</v>
      </c>
      <c r="B322" s="9" t="s">
        <v>102</v>
      </c>
      <c r="C322" s="30" t="s">
        <v>321</v>
      </c>
      <c r="D322" s="33">
        <v>0</v>
      </c>
      <c r="F322" s="25">
        <f>ROUND(SUMIF(Определители!I37:I51,"=5",'Базовые цены с учетом расхода'!H37:H51),2)</f>
        <v>0</v>
      </c>
      <c r="G322" s="25"/>
      <c r="H322" s="25"/>
      <c r="I322" s="25"/>
      <c r="J322" s="29"/>
      <c r="K322" s="29"/>
      <c r="L322" s="25"/>
    </row>
    <row r="323" spans="1:12" x14ac:dyDescent="0.15">
      <c r="A323" s="26">
        <v>44</v>
      </c>
      <c r="B323" s="9" t="s">
        <v>108</v>
      </c>
      <c r="C323" s="30" t="s">
        <v>321</v>
      </c>
      <c r="D323" s="33">
        <v>0</v>
      </c>
      <c r="F323" s="25">
        <f>ROUND(SUMIF(Определители!I37:I51,"=5",'Базовые цены с учетом расхода'!N37:N51),2)</f>
        <v>0</v>
      </c>
      <c r="G323" s="25"/>
      <c r="H323" s="25"/>
      <c r="I323" s="25"/>
      <c r="J323" s="29"/>
      <c r="K323" s="29"/>
      <c r="L323" s="25"/>
    </row>
    <row r="324" spans="1:12" x14ac:dyDescent="0.15">
      <c r="A324" s="26">
        <v>45</v>
      </c>
      <c r="B324" s="9" t="s">
        <v>109</v>
      </c>
      <c r="C324" s="30" t="s">
        <v>321</v>
      </c>
      <c r="D324" s="33">
        <v>0</v>
      </c>
      <c r="F324" s="25">
        <f>ROUND(SUMIF(Определители!I37:I51,"=5",'Базовые цены с учетом расхода'!O37:O51),2)</f>
        <v>0</v>
      </c>
      <c r="G324" s="25"/>
      <c r="H324" s="25"/>
      <c r="I324" s="25"/>
      <c r="J324" s="29"/>
      <c r="K324" s="29"/>
      <c r="L324" s="25"/>
    </row>
    <row r="325" spans="1:12" x14ac:dyDescent="0.15">
      <c r="A325" s="26">
        <v>46</v>
      </c>
      <c r="B325" s="9" t="s">
        <v>117</v>
      </c>
      <c r="C325" s="30" t="s">
        <v>322</v>
      </c>
      <c r="D325" s="33">
        <v>0</v>
      </c>
      <c r="F325" s="25">
        <f>ROUND((F321+F323+F324),2)</f>
        <v>0</v>
      </c>
      <c r="G325" s="25"/>
      <c r="H325" s="25"/>
      <c r="I325" s="25"/>
      <c r="J325" s="29"/>
      <c r="K325" s="29"/>
      <c r="L325" s="25"/>
    </row>
    <row r="326" spans="1:12" x14ac:dyDescent="0.15">
      <c r="A326" s="26">
        <v>47</v>
      </c>
      <c r="B326" s="9" t="s">
        <v>118</v>
      </c>
      <c r="C326" s="30" t="s">
        <v>321</v>
      </c>
      <c r="D326" s="33">
        <v>0</v>
      </c>
      <c r="F326" s="25">
        <f>ROUND(SUMIF(Определители!I37:I51,"=6",'Базовые цены с учетом расхода'!B37:B51),2)</f>
        <v>0</v>
      </c>
      <c r="G326" s="25">
        <f>ROUND(SUMIF(Определители!I37:I51,"=6",'Базовые цены с учетом расхода'!C37:C51),2)</f>
        <v>0</v>
      </c>
      <c r="H326" s="25">
        <f>ROUND(SUMIF(Определители!I37:I51,"=6",'Базовые цены с учетом расхода'!D37:D51),2)</f>
        <v>0</v>
      </c>
      <c r="I326" s="25">
        <f>ROUND(SUMIF(Определители!I37:I51,"=6",'Базовые цены с учетом расхода'!E37:E51),2)</f>
        <v>0</v>
      </c>
      <c r="J326" s="29">
        <f>ROUND(SUMIF(Определители!I37:I51,"=6",'Базовые цены с учетом расхода'!I37:I51),8)</f>
        <v>0</v>
      </c>
      <c r="K326" s="29">
        <f>ROUND(SUMIF(Определители!I37:I51,"=6",'Базовые цены с учетом расхода'!K37:K51),8)</f>
        <v>0</v>
      </c>
      <c r="L326" s="25">
        <f>ROUND(SUMIF(Определители!I37:I51,"=6",'Базовые цены с учетом расхода'!F37:F51),2)</f>
        <v>0</v>
      </c>
    </row>
    <row r="327" spans="1:12" x14ac:dyDescent="0.15">
      <c r="A327" s="26">
        <v>48</v>
      </c>
      <c r="B327" s="9" t="s">
        <v>102</v>
      </c>
      <c r="C327" s="30" t="s">
        <v>321</v>
      </c>
      <c r="D327" s="33">
        <v>0</v>
      </c>
      <c r="F327" s="25">
        <f>ROUND(SUMIF(Определители!I37:I51,"=6",'Базовые цены с учетом расхода'!H37:H51),2)</f>
        <v>0</v>
      </c>
      <c r="G327" s="25"/>
      <c r="H327" s="25"/>
      <c r="I327" s="25"/>
      <c r="J327" s="29"/>
      <c r="K327" s="29"/>
      <c r="L327" s="25"/>
    </row>
    <row r="328" spans="1:12" x14ac:dyDescent="0.15">
      <c r="A328" s="26">
        <v>49</v>
      </c>
      <c r="B328" s="9" t="s">
        <v>108</v>
      </c>
      <c r="C328" s="30" t="s">
        <v>321</v>
      </c>
      <c r="D328" s="33">
        <v>0</v>
      </c>
      <c r="F328" s="25">
        <f>ROUND(SUMIF(Определители!I37:I51,"=6",'Базовые цены с учетом расхода'!N37:N51),2)</f>
        <v>0</v>
      </c>
      <c r="G328" s="25"/>
      <c r="H328" s="25"/>
      <c r="I328" s="25"/>
      <c r="J328" s="29"/>
      <c r="K328" s="29"/>
      <c r="L328" s="25"/>
    </row>
    <row r="329" spans="1:12" x14ac:dyDescent="0.15">
      <c r="A329" s="26">
        <v>50</v>
      </c>
      <c r="B329" s="9" t="s">
        <v>109</v>
      </c>
      <c r="C329" s="30" t="s">
        <v>321</v>
      </c>
      <c r="D329" s="33">
        <v>0</v>
      </c>
      <c r="F329" s="25">
        <f>ROUND(SUMIF(Определители!I37:I51,"=6",'Базовые цены с учетом расхода'!O37:O51),2)</f>
        <v>0</v>
      </c>
      <c r="G329" s="25"/>
      <c r="H329" s="25"/>
      <c r="I329" s="25"/>
      <c r="J329" s="29"/>
      <c r="K329" s="29"/>
      <c r="L329" s="25"/>
    </row>
    <row r="330" spans="1:12" x14ac:dyDescent="0.15">
      <c r="A330" s="26">
        <v>51</v>
      </c>
      <c r="B330" s="9" t="s">
        <v>119</v>
      </c>
      <c r="C330" s="30" t="s">
        <v>322</v>
      </c>
      <c r="D330" s="33">
        <v>0</v>
      </c>
      <c r="F330" s="25">
        <f>ROUND((F326+F328+F329),2)</f>
        <v>0</v>
      </c>
      <c r="G330" s="25"/>
      <c r="H330" s="25"/>
      <c r="I330" s="25"/>
      <c r="J330" s="29"/>
      <c r="K330" s="29"/>
      <c r="L330" s="25"/>
    </row>
    <row r="331" spans="1:12" x14ac:dyDescent="0.15">
      <c r="A331" s="26">
        <v>52</v>
      </c>
      <c r="B331" s="9" t="s">
        <v>120</v>
      </c>
      <c r="C331" s="30" t="s">
        <v>321</v>
      </c>
      <c r="D331" s="33">
        <v>0</v>
      </c>
      <c r="F331" s="25">
        <f>ROUND(SUMIF(Определители!I37:I51,"=7",'Базовые цены с учетом расхода'!B37:B51),2)</f>
        <v>0</v>
      </c>
      <c r="G331" s="25">
        <f>ROUND(SUMIF(Определители!I37:I51,"=7",'Базовые цены с учетом расхода'!C37:C51),2)</f>
        <v>0</v>
      </c>
      <c r="H331" s="25">
        <f>ROUND(SUMIF(Определители!I37:I51,"=7",'Базовые цены с учетом расхода'!D37:D51),2)</f>
        <v>0</v>
      </c>
      <c r="I331" s="25">
        <f>ROUND(SUMIF(Определители!I37:I51,"=7",'Базовые цены с учетом расхода'!E37:E51),2)</f>
        <v>0</v>
      </c>
      <c r="J331" s="29">
        <f>ROUND(SUMIF(Определители!I37:I51,"=7",'Базовые цены с учетом расхода'!I37:I51),8)</f>
        <v>0</v>
      </c>
      <c r="K331" s="29">
        <f>ROUND(SUMIF(Определители!I37:I51,"=7",'Базовые цены с учетом расхода'!K37:K51),8)</f>
        <v>0</v>
      </c>
      <c r="L331" s="25">
        <f>ROUND(SUMIF(Определители!I37:I51,"=7",'Базовые цены с учетом расхода'!F37:F51),2)</f>
        <v>0</v>
      </c>
    </row>
    <row r="332" spans="1:12" x14ac:dyDescent="0.15">
      <c r="A332" s="26">
        <v>53</v>
      </c>
      <c r="B332" s="9" t="s">
        <v>98</v>
      </c>
      <c r="C332" s="30" t="s">
        <v>321</v>
      </c>
      <c r="D332" s="33">
        <v>0</v>
      </c>
      <c r="F332" s="25"/>
      <c r="G332" s="25"/>
      <c r="H332" s="25"/>
      <c r="I332" s="25"/>
      <c r="J332" s="29"/>
      <c r="K332" s="29"/>
      <c r="L332" s="25"/>
    </row>
    <row r="333" spans="1:12" x14ac:dyDescent="0.15">
      <c r="A333" s="26">
        <v>54</v>
      </c>
      <c r="B333" s="9" t="s">
        <v>107</v>
      </c>
      <c r="C333" s="30" t="s">
        <v>321</v>
      </c>
      <c r="D333" s="33">
        <v>0</v>
      </c>
      <c r="F333" s="25">
        <f ca="1">ROUND(СУММЕСЛИ2(Определители!I37:I51,"2",Определители!G37:G51,"1",'Базовые цены с учетом расхода'!B37:B51),2)</f>
        <v>0</v>
      </c>
      <c r="G333" s="25"/>
      <c r="H333" s="25"/>
      <c r="I333" s="25"/>
      <c r="J333" s="29"/>
      <c r="K333" s="29"/>
      <c r="L333" s="25"/>
    </row>
    <row r="334" spans="1:12" x14ac:dyDescent="0.15">
      <c r="A334" s="26">
        <v>55</v>
      </c>
      <c r="B334" s="9" t="s">
        <v>102</v>
      </c>
      <c r="C334" s="30" t="s">
        <v>321</v>
      </c>
      <c r="D334" s="33">
        <v>0</v>
      </c>
      <c r="F334" s="25">
        <f>ROUND(SUMIF(Определители!I37:I51,"=7",'Базовые цены с учетом расхода'!H37:H51),2)</f>
        <v>0</v>
      </c>
      <c r="G334" s="25"/>
      <c r="H334" s="25"/>
      <c r="I334" s="25"/>
      <c r="J334" s="29"/>
      <c r="K334" s="29"/>
      <c r="L334" s="25"/>
    </row>
    <row r="335" spans="1:12" x14ac:dyDescent="0.15">
      <c r="A335" s="26">
        <v>56</v>
      </c>
      <c r="B335" s="9" t="s">
        <v>108</v>
      </c>
      <c r="C335" s="30" t="s">
        <v>321</v>
      </c>
      <c r="D335" s="33">
        <v>0</v>
      </c>
      <c r="F335" s="25">
        <f>ROUND(SUMIF(Определители!I37:I51,"=7",'Базовые цены с учетом расхода'!N37:N51),2)</f>
        <v>0</v>
      </c>
      <c r="G335" s="25"/>
      <c r="H335" s="25"/>
      <c r="I335" s="25"/>
      <c r="J335" s="29"/>
      <c r="K335" s="29"/>
      <c r="L335" s="25"/>
    </row>
    <row r="336" spans="1:12" x14ac:dyDescent="0.15">
      <c r="A336" s="26">
        <v>57</v>
      </c>
      <c r="B336" s="9" t="s">
        <v>109</v>
      </c>
      <c r="C336" s="30" t="s">
        <v>321</v>
      </c>
      <c r="D336" s="33">
        <v>0</v>
      </c>
      <c r="F336" s="25">
        <f>ROUND(SUMIF(Определители!I37:I51,"=7",'Базовые цены с учетом расхода'!O37:O51),2)</f>
        <v>0</v>
      </c>
      <c r="G336" s="25"/>
      <c r="H336" s="25"/>
      <c r="I336" s="25"/>
      <c r="J336" s="29"/>
      <c r="K336" s="29"/>
      <c r="L336" s="25"/>
    </row>
    <row r="337" spans="1:12" x14ac:dyDescent="0.15">
      <c r="A337" s="26">
        <v>58</v>
      </c>
      <c r="B337" s="9" t="s">
        <v>121</v>
      </c>
      <c r="C337" s="30" t="s">
        <v>322</v>
      </c>
      <c r="D337" s="33">
        <v>0</v>
      </c>
      <c r="F337" s="25">
        <f>ROUND((F331+F335+F336),2)</f>
        <v>0</v>
      </c>
      <c r="G337" s="25"/>
      <c r="H337" s="25"/>
      <c r="I337" s="25"/>
      <c r="J337" s="29"/>
      <c r="K337" s="29"/>
      <c r="L337" s="25"/>
    </row>
    <row r="338" spans="1:12" x14ac:dyDescent="0.15">
      <c r="A338" s="26">
        <v>59</v>
      </c>
      <c r="B338" s="9" t="s">
        <v>122</v>
      </c>
      <c r="C338" s="30" t="s">
        <v>321</v>
      </c>
      <c r="D338" s="33">
        <v>0</v>
      </c>
      <c r="F338" s="25">
        <f>ROUND(SUMIF(Определители!I37:I51,"=;",'Базовые цены с учетом расхода'!B37:B51),2)</f>
        <v>0</v>
      </c>
      <c r="G338" s="25">
        <f>ROUND(SUMIF(Определители!I37:I51,"=;",'Базовые цены с учетом расхода'!C37:C51),2)</f>
        <v>0</v>
      </c>
      <c r="H338" s="25">
        <f>ROUND(SUMIF(Определители!I37:I51,"=;",'Базовые цены с учетом расхода'!D37:D51),2)</f>
        <v>0</v>
      </c>
      <c r="I338" s="25">
        <f>ROUND(SUMIF(Определители!I37:I51,"=;",'Базовые цены с учетом расхода'!E37:E51),2)</f>
        <v>0</v>
      </c>
      <c r="J338" s="29">
        <f>ROUND(SUMIF(Определители!I37:I51,"=;",'Базовые цены с учетом расхода'!I37:I51),8)</f>
        <v>0</v>
      </c>
      <c r="K338" s="29">
        <f>ROUND(SUMIF(Определители!I37:I51,"=;",'Базовые цены с учетом расхода'!K37:K51),8)</f>
        <v>0</v>
      </c>
      <c r="L338" s="25">
        <f>ROUND(SUMIF(Определители!I37:I51,"=;",'Базовые цены с учетом расхода'!F37:F51),2)</f>
        <v>0</v>
      </c>
    </row>
    <row r="339" spans="1:12" x14ac:dyDescent="0.15">
      <c r="A339" s="26">
        <v>60</v>
      </c>
      <c r="B339" s="9" t="s">
        <v>123</v>
      </c>
      <c r="C339" s="30" t="s">
        <v>321</v>
      </c>
      <c r="D339" s="33">
        <v>0</v>
      </c>
      <c r="F339" s="25">
        <f>ROUND(SUMIF(Определители!I37:I51,"=;",'Базовые цены с учетом расхода'!AF37:AF51),2)</f>
        <v>0</v>
      </c>
      <c r="G339" s="25"/>
      <c r="H339" s="25"/>
      <c r="I339" s="25"/>
      <c r="J339" s="29"/>
      <c r="K339" s="29"/>
      <c r="L339" s="25"/>
    </row>
    <row r="340" spans="1:12" x14ac:dyDescent="0.15">
      <c r="A340" s="26">
        <v>61</v>
      </c>
      <c r="B340" s="9" t="s">
        <v>124</v>
      </c>
      <c r="C340" s="30" t="s">
        <v>321</v>
      </c>
      <c r="D340" s="33">
        <v>0</v>
      </c>
      <c r="F340" s="25">
        <f>ROUND(SUMIF(Определители!I37:I51,"=;",'Базовые цены с учетом расхода'!AG37:AG51),2)</f>
        <v>0</v>
      </c>
      <c r="G340" s="25"/>
      <c r="H340" s="25"/>
      <c r="I340" s="25"/>
      <c r="J340" s="29"/>
      <c r="K340" s="29"/>
      <c r="L340" s="25"/>
    </row>
    <row r="341" spans="1:12" x14ac:dyDescent="0.15">
      <c r="A341" s="26">
        <v>62</v>
      </c>
      <c r="B341" s="9" t="s">
        <v>108</v>
      </c>
      <c r="C341" s="30" t="s">
        <v>321</v>
      </c>
      <c r="D341" s="33">
        <v>0</v>
      </c>
      <c r="F341" s="25">
        <f>ROUND(SUMIF(Определители!I37:I51,"=;",'Базовые цены с учетом расхода'!N37:N51),2)</f>
        <v>0</v>
      </c>
      <c r="G341" s="25"/>
      <c r="H341" s="25"/>
      <c r="I341" s="25"/>
      <c r="J341" s="29"/>
      <c r="K341" s="29"/>
      <c r="L341" s="25"/>
    </row>
    <row r="342" spans="1:12" x14ac:dyDescent="0.15">
      <c r="A342" s="26">
        <v>63</v>
      </c>
      <c r="B342" s="9" t="s">
        <v>109</v>
      </c>
      <c r="C342" s="30" t="s">
        <v>321</v>
      </c>
      <c r="D342" s="33">
        <v>0</v>
      </c>
      <c r="F342" s="25">
        <f>ROUND(SUMIF(Определители!I37:I51,"=;",'Базовые цены с учетом расхода'!O37:O51),2)</f>
        <v>0</v>
      </c>
      <c r="G342" s="25"/>
      <c r="H342" s="25"/>
      <c r="I342" s="25"/>
      <c r="J342" s="29"/>
      <c r="K342" s="29"/>
      <c r="L342" s="25"/>
    </row>
    <row r="343" spans="1:12" x14ac:dyDescent="0.15">
      <c r="A343" s="26">
        <v>64</v>
      </c>
      <c r="B343" s="9" t="s">
        <v>125</v>
      </c>
      <c r="C343" s="30" t="s">
        <v>322</v>
      </c>
      <c r="D343" s="33">
        <v>0</v>
      </c>
      <c r="F343" s="25">
        <f>ROUND((F338+F341+F342),2)</f>
        <v>0</v>
      </c>
      <c r="G343" s="25"/>
      <c r="H343" s="25"/>
      <c r="I343" s="25"/>
      <c r="J343" s="29"/>
      <c r="K343" s="29"/>
      <c r="L343" s="25"/>
    </row>
    <row r="344" spans="1:12" x14ac:dyDescent="0.15">
      <c r="A344" s="26">
        <v>65</v>
      </c>
      <c r="B344" s="9" t="s">
        <v>126</v>
      </c>
      <c r="C344" s="30" t="s">
        <v>321</v>
      </c>
      <c r="D344" s="33">
        <v>0</v>
      </c>
      <c r="F344" s="25">
        <f>ROUND(SUMIF(Определители!I37:I51,"=9",'Базовые цены с учетом расхода'!B37:B51),2)</f>
        <v>0</v>
      </c>
      <c r="G344" s="25">
        <f>ROUND(SUMIF(Определители!I37:I51,"=9",'Базовые цены с учетом расхода'!C37:C51),2)</f>
        <v>0</v>
      </c>
      <c r="H344" s="25">
        <f>ROUND(SUMIF(Определители!I37:I51,"=9",'Базовые цены с учетом расхода'!D37:D51),2)</f>
        <v>0</v>
      </c>
      <c r="I344" s="25">
        <f>ROUND(SUMIF(Определители!I37:I51,"=9",'Базовые цены с учетом расхода'!E37:E51),2)</f>
        <v>0</v>
      </c>
      <c r="J344" s="29">
        <f>ROUND(SUMIF(Определители!I37:I51,"=9",'Базовые цены с учетом расхода'!I37:I51),8)</f>
        <v>0</v>
      </c>
      <c r="K344" s="29">
        <f>ROUND(SUMIF(Определители!I37:I51,"=9",'Базовые цены с учетом расхода'!K37:K51),8)</f>
        <v>0</v>
      </c>
      <c r="L344" s="25">
        <f>ROUND(SUMIF(Определители!I37:I51,"=9",'Базовые цены с учетом расхода'!F37:F51),2)</f>
        <v>0</v>
      </c>
    </row>
    <row r="345" spans="1:12" x14ac:dyDescent="0.15">
      <c r="A345" s="26">
        <v>66</v>
      </c>
      <c r="B345" s="9" t="s">
        <v>108</v>
      </c>
      <c r="C345" s="30" t="s">
        <v>321</v>
      </c>
      <c r="D345" s="33">
        <v>0</v>
      </c>
      <c r="F345" s="25">
        <f>ROUND(SUMIF(Определители!I37:I51,"=9",'Базовые цены с учетом расхода'!N37:N51),2)</f>
        <v>0</v>
      </c>
      <c r="G345" s="25"/>
      <c r="H345" s="25"/>
      <c r="I345" s="25"/>
      <c r="J345" s="29"/>
      <c r="K345" s="29"/>
      <c r="L345" s="25"/>
    </row>
    <row r="346" spans="1:12" x14ac:dyDescent="0.15">
      <c r="A346" s="26">
        <v>67</v>
      </c>
      <c r="B346" s="9" t="s">
        <v>109</v>
      </c>
      <c r="C346" s="30" t="s">
        <v>321</v>
      </c>
      <c r="D346" s="33">
        <v>0</v>
      </c>
      <c r="F346" s="25">
        <f>ROUND(SUMIF(Определители!I37:I51,"=9",'Базовые цены с учетом расхода'!O37:O51),2)</f>
        <v>0</v>
      </c>
      <c r="G346" s="25"/>
      <c r="H346" s="25"/>
      <c r="I346" s="25"/>
      <c r="J346" s="29"/>
      <c r="K346" s="29"/>
      <c r="L346" s="25"/>
    </row>
    <row r="347" spans="1:12" x14ac:dyDescent="0.15">
      <c r="A347" s="26">
        <v>68</v>
      </c>
      <c r="B347" s="9" t="s">
        <v>127</v>
      </c>
      <c r="C347" s="30" t="s">
        <v>322</v>
      </c>
      <c r="D347" s="33">
        <v>0</v>
      </c>
      <c r="F347" s="25">
        <f>ROUND((F344+F345+F346),2)</f>
        <v>0</v>
      </c>
      <c r="G347" s="25"/>
      <c r="H347" s="25"/>
      <c r="I347" s="25"/>
      <c r="J347" s="29"/>
      <c r="K347" s="29"/>
      <c r="L347" s="25"/>
    </row>
    <row r="348" spans="1:12" x14ac:dyDescent="0.15">
      <c r="A348" s="26">
        <v>69</v>
      </c>
      <c r="B348" s="9" t="s">
        <v>128</v>
      </c>
      <c r="C348" s="30" t="s">
        <v>321</v>
      </c>
      <c r="D348" s="33">
        <v>0</v>
      </c>
      <c r="F348" s="25">
        <f>ROUND(SUMIF(Определители!I37:I51,"=:",'Базовые цены с учетом расхода'!B37:B51),2)</f>
        <v>0</v>
      </c>
      <c r="G348" s="25">
        <f>ROUND(SUMIF(Определители!I37:I51,"=:",'Базовые цены с учетом расхода'!C37:C51),2)</f>
        <v>0</v>
      </c>
      <c r="H348" s="25">
        <f>ROUND(SUMIF(Определители!I37:I51,"=:",'Базовые цены с учетом расхода'!D37:D51),2)</f>
        <v>0</v>
      </c>
      <c r="I348" s="25">
        <f>ROUND(SUMIF(Определители!I37:I51,"=:",'Базовые цены с учетом расхода'!E37:E51),2)</f>
        <v>0</v>
      </c>
      <c r="J348" s="29">
        <f>ROUND(SUMIF(Определители!I37:I51,"=:",'Базовые цены с учетом расхода'!I37:I51),8)</f>
        <v>0</v>
      </c>
      <c r="K348" s="29">
        <f>ROUND(SUMIF(Определители!I37:I51,"=:",'Базовые цены с учетом расхода'!K37:K51),8)</f>
        <v>0</v>
      </c>
      <c r="L348" s="25">
        <f>ROUND(SUMIF(Определители!I37:I51,"=:",'Базовые цены с учетом расхода'!F37:F51),2)</f>
        <v>0</v>
      </c>
    </row>
    <row r="349" spans="1:12" x14ac:dyDescent="0.15">
      <c r="A349" s="26">
        <v>70</v>
      </c>
      <c r="B349" s="9" t="s">
        <v>102</v>
      </c>
      <c r="C349" s="30" t="s">
        <v>321</v>
      </c>
      <c r="D349" s="33">
        <v>0</v>
      </c>
      <c r="F349" s="25">
        <f>ROUND(SUMIF(Определители!I37:I51,"=:",'Базовые цены с учетом расхода'!H37:H51),2)</f>
        <v>0</v>
      </c>
      <c r="G349" s="25"/>
      <c r="H349" s="25"/>
      <c r="I349" s="25"/>
      <c r="J349" s="29"/>
      <c r="K349" s="29"/>
      <c r="L349" s="25"/>
    </row>
    <row r="350" spans="1:12" x14ac:dyDescent="0.15">
      <c r="A350" s="26">
        <v>71</v>
      </c>
      <c r="B350" s="9" t="s">
        <v>108</v>
      </c>
      <c r="C350" s="30" t="s">
        <v>321</v>
      </c>
      <c r="D350" s="33">
        <v>0</v>
      </c>
      <c r="F350" s="25">
        <f>ROUND(SUMIF(Определители!I37:I51,"=:",'Базовые цены с учетом расхода'!N37:N51),2)</f>
        <v>0</v>
      </c>
      <c r="G350" s="25"/>
      <c r="H350" s="25"/>
      <c r="I350" s="25"/>
      <c r="J350" s="29"/>
      <c r="K350" s="29"/>
      <c r="L350" s="25"/>
    </row>
    <row r="351" spans="1:12" x14ac:dyDescent="0.15">
      <c r="A351" s="26">
        <v>72</v>
      </c>
      <c r="B351" s="9" t="s">
        <v>109</v>
      </c>
      <c r="C351" s="30" t="s">
        <v>321</v>
      </c>
      <c r="D351" s="33">
        <v>0</v>
      </c>
      <c r="F351" s="25">
        <f>ROUND(SUMIF(Определители!I37:I51,"=:",'Базовые цены с учетом расхода'!O37:O51),2)</f>
        <v>0</v>
      </c>
      <c r="G351" s="25"/>
      <c r="H351" s="25"/>
      <c r="I351" s="25"/>
      <c r="J351" s="29"/>
      <c r="K351" s="29"/>
      <c r="L351" s="25"/>
    </row>
    <row r="352" spans="1:12" x14ac:dyDescent="0.15">
      <c r="A352" s="26">
        <v>73</v>
      </c>
      <c r="B352" s="9" t="s">
        <v>129</v>
      </c>
      <c r="C352" s="30" t="s">
        <v>322</v>
      </c>
      <c r="D352" s="33">
        <v>0</v>
      </c>
      <c r="F352" s="25">
        <f>ROUND((F348+F350+F351),2)</f>
        <v>0</v>
      </c>
      <c r="G352" s="25"/>
      <c r="H352" s="25"/>
      <c r="I352" s="25"/>
      <c r="J352" s="29"/>
      <c r="K352" s="29"/>
      <c r="L352" s="25"/>
    </row>
    <row r="353" spans="1:14" x14ac:dyDescent="0.15">
      <c r="A353" s="26">
        <v>74</v>
      </c>
      <c r="B353" s="9" t="s">
        <v>130</v>
      </c>
      <c r="C353" s="30" t="s">
        <v>321</v>
      </c>
      <c r="D353" s="33">
        <v>0</v>
      </c>
      <c r="F353" s="25">
        <f>ROUND(SUMIF(Определители!I37:I51,"=8",'Базовые цены с учетом расхода'!B37:B51),2)</f>
        <v>0</v>
      </c>
      <c r="G353" s="25">
        <f>ROUND(SUMIF(Определители!I37:I51,"=8",'Базовые цены с учетом расхода'!C37:C51),2)</f>
        <v>0</v>
      </c>
      <c r="H353" s="25">
        <f>ROUND(SUMIF(Определители!I37:I51,"=8",'Базовые цены с учетом расхода'!D37:D51),2)</f>
        <v>0</v>
      </c>
      <c r="I353" s="25">
        <f>ROUND(SUMIF(Определители!I37:I51,"=8",'Базовые цены с учетом расхода'!E37:E51),2)</f>
        <v>0</v>
      </c>
      <c r="J353" s="29">
        <f>ROUND(SUMIF(Определители!I37:I51,"=8",'Базовые цены с учетом расхода'!I37:I51),8)</f>
        <v>0</v>
      </c>
      <c r="K353" s="29">
        <f>ROUND(SUMIF(Определители!I37:I51,"=8",'Базовые цены с учетом расхода'!K37:K51),8)</f>
        <v>0</v>
      </c>
      <c r="L353" s="25">
        <f>ROUND(SUMIF(Определители!I37:I51,"=8",'Базовые цены с учетом расхода'!F37:F51),2)</f>
        <v>0</v>
      </c>
    </row>
    <row r="354" spans="1:14" x14ac:dyDescent="0.15">
      <c r="A354" s="26">
        <v>75</v>
      </c>
      <c r="B354" s="9" t="s">
        <v>102</v>
      </c>
      <c r="C354" s="30" t="s">
        <v>321</v>
      </c>
      <c r="D354" s="33">
        <v>0</v>
      </c>
      <c r="F354" s="25">
        <f>ROUND(SUMIF(Определители!I37:I51,"=8",'Базовые цены с учетом расхода'!H37:H51),2)</f>
        <v>0</v>
      </c>
      <c r="G354" s="25"/>
      <c r="H354" s="25"/>
      <c r="I354" s="25"/>
      <c r="J354" s="29"/>
      <c r="K354" s="29"/>
      <c r="L354" s="25"/>
    </row>
    <row r="355" spans="1:14" x14ac:dyDescent="0.15">
      <c r="A355" s="26">
        <v>76</v>
      </c>
      <c r="B355" s="9" t="s">
        <v>201</v>
      </c>
      <c r="C355" s="30" t="s">
        <v>322</v>
      </c>
      <c r="D355" s="33">
        <v>0</v>
      </c>
      <c r="F355" s="25">
        <f ca="1">ROUND((F290+F300+F307+F312+F320+F325+F330+F337+F347+F352+F353+F343),2)</f>
        <v>1213.08</v>
      </c>
      <c r="G355" s="25">
        <f>ROUND((G290+G300+G307+G312+G320+G325+G330+G337+G347+G352+G353+G343),2)</f>
        <v>0</v>
      </c>
      <c r="H355" s="25">
        <f>ROUND((H290+H300+H307+H312+H320+H325+H330+H337+H347+H352+H353+H343),2)</f>
        <v>0</v>
      </c>
      <c r="I355" s="25">
        <f>ROUND((I290+I300+I307+I312+I320+I325+I330+I337+I347+I352+I353+I343),2)</f>
        <v>0</v>
      </c>
      <c r="J355" s="29">
        <f>ROUND((J290+J300+J307+J312+J320+J325+J330+J337+J347+J352+J353+J343),8)</f>
        <v>0</v>
      </c>
      <c r="K355" s="29">
        <f>ROUND((K290+K300+K307+K312+K320+K325+K330+K337+K347+K352+K353+K343),8)</f>
        <v>0</v>
      </c>
      <c r="L355" s="25">
        <f>ROUND((L290+L300+L307+L312+L320+L325+L330+L337+L347+L352+L353+L343),2)</f>
        <v>0</v>
      </c>
    </row>
    <row r="356" spans="1:14" x14ac:dyDescent="0.15">
      <c r="A356" s="26">
        <v>77</v>
      </c>
      <c r="B356" s="9" t="s">
        <v>132</v>
      </c>
      <c r="C356" s="30" t="s">
        <v>322</v>
      </c>
      <c r="D356" s="33">
        <v>0</v>
      </c>
      <c r="F356" s="25">
        <f>ROUND((F296+F304+F309+F316+F322+F327+F334+F349+F354),2)</f>
        <v>0</v>
      </c>
      <c r="G356" s="25"/>
      <c r="H356" s="25"/>
      <c r="I356" s="25"/>
      <c r="J356" s="29"/>
      <c r="K356" s="29"/>
      <c r="L356" s="25"/>
    </row>
    <row r="357" spans="1:14" x14ac:dyDescent="0.15">
      <c r="A357" s="26">
        <v>78</v>
      </c>
      <c r="B357" s="9" t="s">
        <v>133</v>
      </c>
      <c r="C357" s="30" t="s">
        <v>322</v>
      </c>
      <c r="D357" s="33">
        <v>0</v>
      </c>
      <c r="F357" s="25">
        <f>ROUND((F297+F305+F310+F317+F323+F328+F335+F345+F350+F341),2)</f>
        <v>0</v>
      </c>
      <c r="G357" s="25"/>
      <c r="H357" s="25"/>
      <c r="I357" s="25"/>
      <c r="J357" s="29"/>
      <c r="K357" s="29"/>
      <c r="L357" s="25"/>
    </row>
    <row r="358" spans="1:14" x14ac:dyDescent="0.15">
      <c r="A358" s="26">
        <v>79</v>
      </c>
      <c r="B358" s="9" t="s">
        <v>134</v>
      </c>
      <c r="C358" s="30" t="s">
        <v>322</v>
      </c>
      <c r="D358" s="33">
        <v>0</v>
      </c>
      <c r="F358" s="25">
        <f>ROUND((F298+F306+F311+F318+F324+F329+F336+F346+F351+F342),2)</f>
        <v>0</v>
      </c>
      <c r="G358" s="25"/>
      <c r="H358" s="25"/>
      <c r="I358" s="25"/>
      <c r="J358" s="29"/>
      <c r="K358" s="29"/>
      <c r="L358" s="25"/>
    </row>
    <row r="359" spans="1:14" x14ac:dyDescent="0.15">
      <c r="A359" s="26">
        <v>80</v>
      </c>
      <c r="B359" s="9" t="s">
        <v>39</v>
      </c>
      <c r="C359" s="30" t="s">
        <v>323</v>
      </c>
      <c r="D359" s="33">
        <v>0</v>
      </c>
      <c r="F359" s="25">
        <f>ROUND(SUM('Базовые цены с учетом расхода'!X37:X51),2)</f>
        <v>0</v>
      </c>
      <c r="G359" s="25"/>
      <c r="H359" s="25"/>
      <c r="I359" s="25"/>
      <c r="J359" s="29"/>
      <c r="K359" s="29"/>
      <c r="L359" s="25">
        <f>ROUND(SUM('Базовые цены с учетом расхода'!X37:X51),2)</f>
        <v>0</v>
      </c>
    </row>
    <row r="360" spans="1:14" x14ac:dyDescent="0.15">
      <c r="A360" s="26">
        <v>81</v>
      </c>
      <c r="B360" s="9" t="s">
        <v>157</v>
      </c>
      <c r="C360" s="30" t="s">
        <v>323</v>
      </c>
      <c r="D360" s="33">
        <v>0</v>
      </c>
      <c r="F360" s="25">
        <f>ROUND(SUM(G360:N360),2)</f>
        <v>16.29</v>
      </c>
      <c r="G360" s="25"/>
      <c r="H360" s="25"/>
      <c r="I360" s="25"/>
      <c r="J360" s="29"/>
      <c r="K360" s="29"/>
      <c r="L360" s="25">
        <f>ROUND(SUM('Базовые цены с учетом расхода'!AE37:AE51),2)</f>
        <v>16.29</v>
      </c>
    </row>
    <row r="361" spans="1:14" x14ac:dyDescent="0.15">
      <c r="A361" s="26">
        <v>82</v>
      </c>
      <c r="B361" s="9" t="s">
        <v>136</v>
      </c>
      <c r="C361" s="30" t="s">
        <v>323</v>
      </c>
      <c r="D361" s="33">
        <v>0</v>
      </c>
      <c r="F361" s="25">
        <f>ROUND(SUM('Базовые цены с учетом расхода'!C37:C51),2)</f>
        <v>0</v>
      </c>
      <c r="G361" s="25"/>
      <c r="H361" s="25"/>
      <c r="I361" s="25"/>
      <c r="J361" s="29"/>
      <c r="K361" s="29"/>
      <c r="L361" s="25"/>
    </row>
    <row r="362" spans="1:14" x14ac:dyDescent="0.15">
      <c r="A362" s="26">
        <v>83</v>
      </c>
      <c r="B362" s="9" t="s">
        <v>137</v>
      </c>
      <c r="C362" s="30" t="s">
        <v>323</v>
      </c>
      <c r="D362" s="33">
        <v>0</v>
      </c>
      <c r="F362" s="25">
        <f>ROUND(SUM('Базовые цены с учетом расхода'!E37:E51),2)</f>
        <v>0</v>
      </c>
      <c r="G362" s="25"/>
      <c r="H362" s="25"/>
      <c r="I362" s="25"/>
      <c r="J362" s="29"/>
      <c r="K362" s="29"/>
      <c r="L362" s="25"/>
    </row>
    <row r="363" spans="1:14" x14ac:dyDescent="0.15">
      <c r="A363" s="26">
        <v>84</v>
      </c>
      <c r="B363" s="9" t="s">
        <v>138</v>
      </c>
      <c r="C363" s="30" t="s">
        <v>324</v>
      </c>
      <c r="D363" s="33">
        <v>0</v>
      </c>
      <c r="F363" s="25">
        <f>ROUND((F361+F362),2)</f>
        <v>0</v>
      </c>
      <c r="G363" s="25"/>
      <c r="H363" s="25"/>
      <c r="I363" s="25"/>
      <c r="J363" s="29"/>
      <c r="K363" s="29"/>
      <c r="L363" s="25"/>
    </row>
    <row r="364" spans="1:14" x14ac:dyDescent="0.15">
      <c r="A364" s="26">
        <v>85</v>
      </c>
      <c r="B364" s="9" t="s">
        <v>139</v>
      </c>
      <c r="C364" s="30" t="s">
        <v>323</v>
      </c>
      <c r="D364" s="33">
        <v>0</v>
      </c>
      <c r="F364" s="25"/>
      <c r="G364" s="25"/>
      <c r="H364" s="25"/>
      <c r="I364" s="25"/>
      <c r="J364" s="29">
        <f>ROUND(SUM('Базовые цены с учетом расхода'!I37:I51),8)</f>
        <v>0</v>
      </c>
      <c r="K364" s="29"/>
      <c r="L364" s="25"/>
    </row>
    <row r="365" spans="1:14" x14ac:dyDescent="0.15">
      <c r="A365" s="26">
        <v>86</v>
      </c>
      <c r="B365" s="9" t="s">
        <v>140</v>
      </c>
      <c r="C365" s="30" t="s">
        <v>323</v>
      </c>
      <c r="D365" s="33">
        <v>0</v>
      </c>
      <c r="F365" s="25"/>
      <c r="G365" s="25"/>
      <c r="H365" s="25"/>
      <c r="I365" s="25"/>
      <c r="J365" s="29">
        <f>ROUND(SUM('Базовые цены с учетом расхода'!K37:K51),8)</f>
        <v>0</v>
      </c>
      <c r="K365" s="29"/>
      <c r="L365" s="25"/>
    </row>
    <row r="366" spans="1:14" x14ac:dyDescent="0.15">
      <c r="A366" s="26">
        <v>87</v>
      </c>
      <c r="B366" s="9" t="s">
        <v>141</v>
      </c>
      <c r="C366" s="30" t="s">
        <v>324</v>
      </c>
      <c r="D366" s="33">
        <v>0</v>
      </c>
      <c r="F366" s="25"/>
      <c r="G366" s="25"/>
      <c r="H366" s="25"/>
      <c r="I366" s="25"/>
      <c r="J366" s="29">
        <f>ROUND((J364+J365),8)</f>
        <v>0</v>
      </c>
      <c r="K366" s="29"/>
      <c r="L366" s="25"/>
    </row>
    <row r="367" spans="1:14" s="27" customFormat="1" x14ac:dyDescent="0.15">
      <c r="A367" s="7"/>
      <c r="B367" s="27" t="s">
        <v>308</v>
      </c>
      <c r="C367" s="27" t="s">
        <v>309</v>
      </c>
      <c r="D367" s="34" t="s">
        <v>310</v>
      </c>
      <c r="E367" s="27" t="s">
        <v>311</v>
      </c>
      <c r="F367" s="27" t="s">
        <v>312</v>
      </c>
      <c r="G367" s="27" t="s">
        <v>313</v>
      </c>
      <c r="H367" s="27" t="s">
        <v>314</v>
      </c>
      <c r="I367" s="27" t="s">
        <v>315</v>
      </c>
      <c r="J367" s="27" t="s">
        <v>316</v>
      </c>
      <c r="K367" s="27" t="s">
        <v>317</v>
      </c>
      <c r="L367" s="27" t="s">
        <v>318</v>
      </c>
      <c r="M367" s="27" t="s">
        <v>319</v>
      </c>
    </row>
    <row r="368" spans="1:14" x14ac:dyDescent="0.15">
      <c r="A368" s="26">
        <v>1</v>
      </c>
      <c r="B368" s="9" t="s">
        <v>198</v>
      </c>
      <c r="C368" s="30" t="s">
        <v>320</v>
      </c>
      <c r="D368" s="33">
        <v>0</v>
      </c>
      <c r="E368" s="33"/>
      <c r="F368" s="25">
        <f>ROUND(SUM('Базовые цены с учетом расхода'!B6:B51),2)</f>
        <v>19295.61</v>
      </c>
      <c r="G368" s="25">
        <f>ROUND(SUM('Базовые цены с учетом расхода'!C6:C51),2)</f>
        <v>4358.5</v>
      </c>
      <c r="H368" s="25">
        <f>ROUND(SUM('Базовые цены с учетом расхода'!D6:D51),2)</f>
        <v>144.25</v>
      </c>
      <c r="I368" s="25">
        <f>ROUND(SUM('Базовые цены с учетом расхода'!E6:E51),2)</f>
        <v>7.53</v>
      </c>
      <c r="J368" s="29">
        <f>ROUND(SUM('Базовые цены с учетом расхода'!I6:I51),8)</f>
        <v>262.88490000000002</v>
      </c>
      <c r="K368" s="29">
        <f>ROUND(SUM('Базовые цены с учетом расхода'!K6:K51),8)</f>
        <v>0.58479999999999999</v>
      </c>
      <c r="L368" s="25">
        <f>ROUND(SUM('Базовые цены с учетом расхода'!F6:F51),2)</f>
        <v>14792.86</v>
      </c>
      <c r="N368" s="30" t="s">
        <v>301</v>
      </c>
    </row>
    <row r="369" spans="1:14" x14ac:dyDescent="0.15">
      <c r="A369" s="26">
        <v>2</v>
      </c>
      <c r="B369" s="9" t="s">
        <v>87</v>
      </c>
      <c r="C369" s="30" t="s">
        <v>321</v>
      </c>
      <c r="D369" s="33">
        <v>0</v>
      </c>
      <c r="F369" s="25">
        <f>ROUND(SUMIF(Определители!I6:I51,"= ",'Базовые цены с учетом расхода'!B6:B51),2)</f>
        <v>0</v>
      </c>
      <c r="G369" s="25">
        <f>ROUND(SUMIF(Определители!I6:I51,"= ",'Базовые цены с учетом расхода'!C6:C51),2)</f>
        <v>0</v>
      </c>
      <c r="H369" s="25">
        <f>ROUND(SUMIF(Определители!I6:I51,"= ",'Базовые цены с учетом расхода'!D6:D51),2)</f>
        <v>0</v>
      </c>
      <c r="I369" s="25">
        <f>ROUND(SUMIF(Определители!I6:I51,"= ",'Базовые цены с учетом расхода'!E6:E51),2)</f>
        <v>0</v>
      </c>
      <c r="J369" s="29">
        <f>ROUND(SUMIF(Определители!I6:I51,"= ",'Базовые цены с учетом расхода'!I6:I51),8)</f>
        <v>0</v>
      </c>
      <c r="K369" s="29">
        <f>ROUND(SUMIF(Определители!I6:I51,"= ",'Базовые цены с учетом расхода'!K6:K51),8)</f>
        <v>0</v>
      </c>
      <c r="L369" s="25">
        <f>ROUND(SUMIF(Определители!I6:I51,"= ",'Базовые цены с учетом расхода'!F6:F51),2)</f>
        <v>0</v>
      </c>
      <c r="N369" s="30" t="s">
        <v>307</v>
      </c>
    </row>
    <row r="370" spans="1:14" x14ac:dyDescent="0.15">
      <c r="A370" s="26">
        <v>3</v>
      </c>
      <c r="B370" s="9" t="s">
        <v>88</v>
      </c>
      <c r="C370" s="30" t="s">
        <v>321</v>
      </c>
      <c r="D370" s="33">
        <v>0</v>
      </c>
      <c r="F370" s="25">
        <f ca="1">ROUND(СУММПРОИЗВЕСЛИ(0.01,Определители!I6:I51," ",'Базовые цены с учетом расхода'!B6:B51,Начисления!X6:X51,0),2)</f>
        <v>0</v>
      </c>
      <c r="G370" s="25"/>
      <c r="H370" s="25"/>
      <c r="I370" s="25"/>
      <c r="J370" s="29"/>
      <c r="K370" s="29"/>
      <c r="L370" s="25"/>
      <c r="N370" s="30" t="s">
        <v>302</v>
      </c>
    </row>
    <row r="371" spans="1:14" x14ac:dyDescent="0.15">
      <c r="A371" s="26">
        <v>4</v>
      </c>
      <c r="B371" s="9" t="s">
        <v>89</v>
      </c>
      <c r="C371" s="30" t="s">
        <v>321</v>
      </c>
      <c r="D371" s="33">
        <v>0</v>
      </c>
      <c r="F371" s="25">
        <f ca="1">ROUND(СУММПРОИЗВЕСЛИ(0.01,Определители!I6:I51," ",'Базовые цены с учетом расхода'!B6:B51,Начисления!Y6:Y51,0),2)</f>
        <v>0</v>
      </c>
      <c r="G371" s="25"/>
      <c r="H371" s="25"/>
      <c r="I371" s="25"/>
      <c r="J371" s="29"/>
      <c r="K371" s="29"/>
      <c r="L371" s="25"/>
      <c r="N371" s="30" t="s">
        <v>325</v>
      </c>
    </row>
    <row r="372" spans="1:14" x14ac:dyDescent="0.15">
      <c r="A372" s="26">
        <v>5</v>
      </c>
      <c r="B372" s="9" t="s">
        <v>90</v>
      </c>
      <c r="C372" s="30" t="s">
        <v>321</v>
      </c>
      <c r="D372" s="33">
        <v>0</v>
      </c>
      <c r="F372" s="25">
        <f ca="1">ROUND(ТРАНСПРАСХОД(Определители!B6:B51,Определители!H6:H51,Определители!I6:I51,'Базовые цены с учетом расхода'!B6:B51,Начисления!Z6:Z51,Начисления!AA6:AA51),2)</f>
        <v>0</v>
      </c>
      <c r="G372" s="25"/>
      <c r="H372" s="25"/>
      <c r="I372" s="25"/>
      <c r="J372" s="29"/>
      <c r="K372" s="29"/>
      <c r="L372" s="25"/>
      <c r="N372" s="30" t="s">
        <v>326</v>
      </c>
    </row>
    <row r="373" spans="1:14" x14ac:dyDescent="0.15">
      <c r="A373" s="26">
        <v>6</v>
      </c>
      <c r="B373" s="9" t="s">
        <v>91</v>
      </c>
      <c r="C373" s="30" t="s">
        <v>321</v>
      </c>
      <c r="D373" s="33">
        <v>0</v>
      </c>
      <c r="F373" s="25">
        <f ca="1">ROUND(СУММПРОИЗВЕСЛИ(0.01,Определители!I6:I51," ",'Базовые цены с учетом расхода'!B6:B51,Начисления!AC6:AC51,0),2)</f>
        <v>0</v>
      </c>
      <c r="G373" s="25"/>
      <c r="H373" s="25"/>
      <c r="I373" s="25"/>
      <c r="J373" s="29"/>
      <c r="K373" s="29"/>
      <c r="L373" s="25"/>
      <c r="N373" s="30" t="s">
        <v>304</v>
      </c>
    </row>
    <row r="374" spans="1:14" x14ac:dyDescent="0.15">
      <c r="A374" s="26">
        <v>7</v>
      </c>
      <c r="B374" s="9" t="s">
        <v>92</v>
      </c>
      <c r="C374" s="30" t="s">
        <v>321</v>
      </c>
      <c r="D374" s="33">
        <v>0</v>
      </c>
      <c r="F374" s="25">
        <f ca="1">ROUND(СУММПРОИЗВЕСЛИ(0.01,Определители!I6:I51," ",'Базовые цены с учетом расхода'!B6:B51,Начисления!AF6:AF51,0),2)</f>
        <v>0</v>
      </c>
      <c r="G374" s="25"/>
      <c r="H374" s="25"/>
      <c r="I374" s="25"/>
      <c r="J374" s="29"/>
      <c r="K374" s="29"/>
      <c r="L374" s="25"/>
      <c r="N374" s="30" t="s">
        <v>327</v>
      </c>
    </row>
    <row r="375" spans="1:14" x14ac:dyDescent="0.15">
      <c r="A375" s="26">
        <v>8</v>
      </c>
      <c r="B375" s="9" t="s">
        <v>93</v>
      </c>
      <c r="C375" s="30" t="s">
        <v>321</v>
      </c>
      <c r="D375" s="33">
        <v>0</v>
      </c>
      <c r="F375" s="25">
        <f ca="1">ROUND(ЗАГОТСКЛАДРАСХОД(Определители!B6:B51,Определители!H6:H51,Определители!I6:I51,'Базовые цены с учетом расхода'!B6:B51,Начисления!X6:X51,Начисления!Y6:Y51,Начисления!Z6:Z51,Начисления!AA6:AA51,Начисления!AB6:AB51,Начисления!AC6:AC51,Начисления!AF6:AF51),2)</f>
        <v>0</v>
      </c>
      <c r="G375" s="25"/>
      <c r="H375" s="25"/>
      <c r="I375" s="25"/>
      <c r="J375" s="29"/>
      <c r="K375" s="29"/>
      <c r="L375" s="25"/>
      <c r="N375" s="30" t="s">
        <v>328</v>
      </c>
    </row>
    <row r="376" spans="1:14" x14ac:dyDescent="0.15">
      <c r="A376" s="26">
        <v>9</v>
      </c>
      <c r="B376" s="9" t="s">
        <v>94</v>
      </c>
      <c r="C376" s="30" t="s">
        <v>321</v>
      </c>
      <c r="D376" s="33">
        <v>0</v>
      </c>
      <c r="F376" s="25">
        <f ca="1">ROUND(СУММПРОИЗВЕСЛИ(1,Определители!I6:I51," ",'Базовые цены с учетом расхода'!M6:M51,Начисления!I6:I51,0),2)</f>
        <v>0</v>
      </c>
      <c r="G376" s="25"/>
      <c r="H376" s="25"/>
      <c r="I376" s="25"/>
      <c r="J376" s="29"/>
      <c r="K376" s="29"/>
      <c r="L376" s="25"/>
      <c r="N376" s="30" t="s">
        <v>306</v>
      </c>
    </row>
    <row r="377" spans="1:14" x14ac:dyDescent="0.15">
      <c r="A377" s="26">
        <v>10</v>
      </c>
      <c r="B377" s="9" t="s">
        <v>95</v>
      </c>
      <c r="C377" s="30" t="s">
        <v>322</v>
      </c>
      <c r="D377" s="33">
        <v>0</v>
      </c>
      <c r="F377" s="25">
        <f ca="1">ROUND((F376+F387+F407),2)</f>
        <v>0</v>
      </c>
      <c r="G377" s="25"/>
      <c r="H377" s="25"/>
      <c r="I377" s="25"/>
      <c r="J377" s="29"/>
      <c r="K377" s="29"/>
      <c r="L377" s="25"/>
      <c r="N377" s="30" t="s">
        <v>329</v>
      </c>
    </row>
    <row r="378" spans="1:14" x14ac:dyDescent="0.15">
      <c r="A378" s="26">
        <v>11</v>
      </c>
      <c r="B378" s="9" t="s">
        <v>96</v>
      </c>
      <c r="C378" s="30" t="s">
        <v>322</v>
      </c>
      <c r="D378" s="33">
        <v>0</v>
      </c>
      <c r="F378" s="25">
        <f ca="1">ROUND((F369+F370+F371+F372+F373+F374+F375+F377),2)</f>
        <v>0</v>
      </c>
      <c r="G378" s="25"/>
      <c r="H378" s="25"/>
      <c r="I378" s="25"/>
      <c r="J378" s="29"/>
      <c r="K378" s="29"/>
      <c r="L378" s="25"/>
      <c r="N378" s="30" t="s">
        <v>330</v>
      </c>
    </row>
    <row r="379" spans="1:14" x14ac:dyDescent="0.15">
      <c r="A379" s="26">
        <v>12</v>
      </c>
      <c r="B379" s="9" t="s">
        <v>97</v>
      </c>
      <c r="C379" s="30" t="s">
        <v>321</v>
      </c>
      <c r="D379" s="33">
        <v>0</v>
      </c>
      <c r="F379" s="25">
        <f>ROUND(SUMIF(Определители!I6:I51,"=1",'Базовые цены с учетом расхода'!B6:B51),2)</f>
        <v>1056.93</v>
      </c>
      <c r="G379" s="25">
        <f>ROUND(SUMIF(Определители!I6:I51,"=1",'Базовые цены с учетом расхода'!C6:C51),2)</f>
        <v>639.20000000000005</v>
      </c>
      <c r="H379" s="25">
        <f>ROUND(SUMIF(Определители!I6:I51,"=1",'Базовые цены с учетом расхода'!D6:D51),2)</f>
        <v>144.25</v>
      </c>
      <c r="I379" s="25">
        <f>ROUND(SUMIF(Определители!I6:I51,"=1",'Базовые цены с учетом расхода'!E6:E51),2)</f>
        <v>7.53</v>
      </c>
      <c r="J379" s="29">
        <f>ROUND(SUMIF(Определители!I6:I51,"=1",'Базовые цены с учетом расхода'!I6:I51),8)</f>
        <v>58.725299999999997</v>
      </c>
      <c r="K379" s="29">
        <f>ROUND(SUMIF(Определители!I6:I51,"=1",'Базовые цены с учетом расхода'!K6:K51),8)</f>
        <v>0.58479999999999999</v>
      </c>
      <c r="L379" s="25">
        <f>ROUND(SUMIF(Определители!I6:I51,"=1",'Базовые цены с учетом расхода'!F6:F51),2)</f>
        <v>273.48</v>
      </c>
      <c r="N379" s="30" t="s">
        <v>331</v>
      </c>
    </row>
    <row r="380" spans="1:14" x14ac:dyDescent="0.15">
      <c r="A380" s="26">
        <v>13</v>
      </c>
      <c r="B380" s="9" t="s">
        <v>98</v>
      </c>
      <c r="C380" s="30" t="s">
        <v>321</v>
      </c>
      <c r="D380" s="33">
        <v>0</v>
      </c>
      <c r="F380" s="25"/>
      <c r="G380" s="25"/>
      <c r="H380" s="25"/>
      <c r="I380" s="25"/>
      <c r="J380" s="29"/>
      <c r="K380" s="29"/>
      <c r="L380" s="25"/>
      <c r="N380" s="30" t="s">
        <v>332</v>
      </c>
    </row>
    <row r="381" spans="1:14" x14ac:dyDescent="0.15">
      <c r="A381" s="26">
        <v>14</v>
      </c>
      <c r="B381" s="9" t="s">
        <v>99</v>
      </c>
      <c r="C381" s="30" t="s">
        <v>321</v>
      </c>
      <c r="D381" s="33">
        <v>0</v>
      </c>
      <c r="F381" s="25"/>
      <c r="G381" s="25">
        <f>ROUND(SUMIF(Определители!I6:I51,"=1",'Базовые цены с учетом расхода'!T6:T51),2)</f>
        <v>0</v>
      </c>
      <c r="H381" s="25"/>
      <c r="I381" s="25"/>
      <c r="J381" s="29"/>
      <c r="K381" s="29"/>
      <c r="L381" s="25"/>
      <c r="N381" s="30" t="s">
        <v>333</v>
      </c>
    </row>
    <row r="382" spans="1:14" x14ac:dyDescent="0.15">
      <c r="A382" s="26">
        <v>15</v>
      </c>
      <c r="B382" s="9" t="s">
        <v>100</v>
      </c>
      <c r="C382" s="30" t="s">
        <v>321</v>
      </c>
      <c r="D382" s="33">
        <v>0</v>
      </c>
      <c r="F382" s="25">
        <f>ROUND(SUMIF(Определители!I6:I51,"=1",'Базовые цены с учетом расхода'!U6:U51),2)</f>
        <v>0</v>
      </c>
      <c r="G382" s="25"/>
      <c r="H382" s="25"/>
      <c r="I382" s="25"/>
      <c r="J382" s="29"/>
      <c r="K382" s="29"/>
      <c r="L382" s="25"/>
      <c r="N382" s="30" t="s">
        <v>334</v>
      </c>
    </row>
    <row r="383" spans="1:14" x14ac:dyDescent="0.15">
      <c r="A383" s="26">
        <v>16</v>
      </c>
      <c r="B383" s="9" t="s">
        <v>101</v>
      </c>
      <c r="C383" s="30" t="s">
        <v>321</v>
      </c>
      <c r="D383" s="33">
        <v>0</v>
      </c>
      <c r="F383" s="25">
        <f ca="1">ROUND(СУММЕСЛИ2(Определители!I6:I51,"1",Определители!G6:G51,"1",'Базовые цены с учетом расхода'!B6:B51),2)</f>
        <v>0</v>
      </c>
      <c r="G383" s="25"/>
      <c r="H383" s="25"/>
      <c r="I383" s="25"/>
      <c r="J383" s="29"/>
      <c r="K383" s="29"/>
      <c r="L383" s="25"/>
      <c r="N383" s="30" t="s">
        <v>335</v>
      </c>
    </row>
    <row r="384" spans="1:14" x14ac:dyDescent="0.15">
      <c r="A384" s="26">
        <v>17</v>
      </c>
      <c r="B384" s="9" t="s">
        <v>102</v>
      </c>
      <c r="C384" s="30" t="s">
        <v>321</v>
      </c>
      <c r="D384" s="33">
        <v>0</v>
      </c>
      <c r="F384" s="25">
        <f>ROUND(SUMIF(Определители!I6:I51,"=1",'Базовые цены с учетом расхода'!H6:H51),2)</f>
        <v>0</v>
      </c>
      <c r="G384" s="25"/>
      <c r="H384" s="25"/>
      <c r="I384" s="25"/>
      <c r="J384" s="29"/>
      <c r="K384" s="29"/>
      <c r="L384" s="25"/>
      <c r="N384" s="30" t="s">
        <v>336</v>
      </c>
    </row>
    <row r="385" spans="1:14" x14ac:dyDescent="0.15">
      <c r="A385" s="26">
        <v>18</v>
      </c>
      <c r="B385" s="9" t="s">
        <v>108</v>
      </c>
      <c r="C385" s="30" t="s">
        <v>321</v>
      </c>
      <c r="D385" s="33">
        <v>0</v>
      </c>
      <c r="F385" s="25">
        <f>ROUND(SUMIF(Определители!I6:I51,"=1",'Базовые цены с учетом расхода'!N6:N51),2)</f>
        <v>640.65</v>
      </c>
      <c r="G385" s="25"/>
      <c r="H385" s="25"/>
      <c r="I385" s="25"/>
      <c r="J385" s="29"/>
      <c r="K385" s="29"/>
      <c r="L385" s="25"/>
      <c r="N385" s="30" t="s">
        <v>337</v>
      </c>
    </row>
    <row r="386" spans="1:14" x14ac:dyDescent="0.15">
      <c r="A386" s="26">
        <v>19</v>
      </c>
      <c r="B386" s="9" t="s">
        <v>109</v>
      </c>
      <c r="C386" s="30" t="s">
        <v>321</v>
      </c>
      <c r="D386" s="33">
        <v>0</v>
      </c>
      <c r="F386" s="25">
        <f>ROUND(SUMIF(Определители!I6:I51,"=1",'Базовые цены с учетом расхода'!O6:O51),2)</f>
        <v>418.85</v>
      </c>
      <c r="G386" s="25"/>
      <c r="H386" s="25"/>
      <c r="I386" s="25"/>
      <c r="J386" s="29"/>
      <c r="K386" s="29"/>
      <c r="L386" s="25"/>
      <c r="N386" s="30" t="s">
        <v>338</v>
      </c>
    </row>
    <row r="387" spans="1:14" x14ac:dyDescent="0.15">
      <c r="A387" s="26">
        <v>20</v>
      </c>
      <c r="B387" s="9" t="s">
        <v>95</v>
      </c>
      <c r="C387" s="30" t="s">
        <v>321</v>
      </c>
      <c r="D387" s="33">
        <v>0</v>
      </c>
      <c r="F387" s="25">
        <f ca="1">ROUND(СУММПРОИЗВЕСЛИ(1,Определители!I6:I51," ",'Базовые цены с учетом расхода'!M6:M51,Начисления!I6:I51,0),2)</f>
        <v>0</v>
      </c>
      <c r="G387" s="25"/>
      <c r="H387" s="25"/>
      <c r="I387" s="25"/>
      <c r="J387" s="29"/>
      <c r="K387" s="29"/>
      <c r="L387" s="25"/>
      <c r="N387" s="30" t="s">
        <v>339</v>
      </c>
    </row>
    <row r="388" spans="1:14" x14ac:dyDescent="0.15">
      <c r="A388" s="26">
        <v>21</v>
      </c>
      <c r="B388" s="9" t="s">
        <v>105</v>
      </c>
      <c r="C388" s="30" t="s">
        <v>322</v>
      </c>
      <c r="D388" s="33">
        <v>0</v>
      </c>
      <c r="F388" s="25">
        <f>ROUND((F379+F385+F386),2)</f>
        <v>2116.4299999999998</v>
      </c>
      <c r="G388" s="25"/>
      <c r="H388" s="25"/>
      <c r="I388" s="25"/>
      <c r="J388" s="29"/>
      <c r="K388" s="29"/>
      <c r="L388" s="25"/>
      <c r="N388" s="30" t="s">
        <v>340</v>
      </c>
    </row>
    <row r="389" spans="1:14" x14ac:dyDescent="0.15">
      <c r="A389" s="26">
        <v>22</v>
      </c>
      <c r="B389" s="9" t="s">
        <v>106</v>
      </c>
      <c r="C389" s="30" t="s">
        <v>321</v>
      </c>
      <c r="D389" s="33">
        <v>0</v>
      </c>
      <c r="F389" s="25">
        <f>ROUND(SUMIF(Определители!I6:I51,"=2",'Базовые цены с учетом расхода'!B6:B51),2)</f>
        <v>14519.38</v>
      </c>
      <c r="G389" s="25">
        <f>ROUND(SUMIF(Определители!I6:I51,"=2",'Базовые цены с учетом расхода'!C6:C51),2)</f>
        <v>0</v>
      </c>
      <c r="H389" s="25">
        <f>ROUND(SUMIF(Определители!I6:I51,"=2",'Базовые цены с учетом расхода'!D6:D51),2)</f>
        <v>0</v>
      </c>
      <c r="I389" s="25">
        <f>ROUND(SUMIF(Определители!I6:I51,"=2",'Базовые цены с учетом расхода'!E6:E51),2)</f>
        <v>0</v>
      </c>
      <c r="J389" s="29">
        <f>ROUND(SUMIF(Определители!I6:I51,"=2",'Базовые цены с учетом расхода'!I6:I51),8)</f>
        <v>0</v>
      </c>
      <c r="K389" s="29">
        <f>ROUND(SUMIF(Определители!I6:I51,"=2",'Базовые цены с учетом расхода'!K6:K51),8)</f>
        <v>0</v>
      </c>
      <c r="L389" s="25">
        <f>ROUND(SUMIF(Определители!I6:I51,"=2",'Базовые цены с учетом расхода'!F6:F51),2)</f>
        <v>14519.38</v>
      </c>
      <c r="N389" s="30" t="s">
        <v>341</v>
      </c>
    </row>
    <row r="390" spans="1:14" x14ac:dyDescent="0.15">
      <c r="A390" s="26">
        <v>23</v>
      </c>
      <c r="B390" s="9" t="s">
        <v>98</v>
      </c>
      <c r="C390" s="30" t="s">
        <v>321</v>
      </c>
      <c r="D390" s="33">
        <v>0</v>
      </c>
      <c r="F390" s="25"/>
      <c r="G390" s="25"/>
      <c r="H390" s="25"/>
      <c r="I390" s="25"/>
      <c r="J390" s="29"/>
      <c r="K390" s="29"/>
      <c r="L390" s="25"/>
      <c r="N390" s="30" t="s">
        <v>342</v>
      </c>
    </row>
    <row r="391" spans="1:14" x14ac:dyDescent="0.15">
      <c r="A391" s="26">
        <v>24</v>
      </c>
      <c r="B391" s="9" t="s">
        <v>107</v>
      </c>
      <c r="C391" s="30" t="s">
        <v>321</v>
      </c>
      <c r="D391" s="33">
        <v>0</v>
      </c>
      <c r="F391" s="25">
        <f ca="1">ROUND(СУММЕСЛИ2(Определители!I6:I51,"2",Определители!G6:G51,"1",'Базовые цены с учетом расхода'!B6:B51),2)</f>
        <v>0</v>
      </c>
      <c r="G391" s="25"/>
      <c r="H391" s="25"/>
      <c r="I391" s="25"/>
      <c r="J391" s="29"/>
      <c r="K391" s="29"/>
      <c r="L391" s="25"/>
      <c r="N391" s="30" t="s">
        <v>343</v>
      </c>
    </row>
    <row r="392" spans="1:14" x14ac:dyDescent="0.15">
      <c r="A392" s="26">
        <v>25</v>
      </c>
      <c r="B392" s="9" t="s">
        <v>102</v>
      </c>
      <c r="C392" s="30" t="s">
        <v>321</v>
      </c>
      <c r="D392" s="33">
        <v>0</v>
      </c>
      <c r="F392" s="25">
        <f>ROUND(SUMIF(Определители!I6:I51,"=2",'Базовые цены с учетом расхода'!H6:H51),2)</f>
        <v>0</v>
      </c>
      <c r="G392" s="25"/>
      <c r="H392" s="25"/>
      <c r="I392" s="25"/>
      <c r="J392" s="29"/>
      <c r="K392" s="29"/>
      <c r="L392" s="25"/>
      <c r="N392" s="30" t="s">
        <v>344</v>
      </c>
    </row>
    <row r="393" spans="1:14" x14ac:dyDescent="0.15">
      <c r="A393" s="26">
        <v>26</v>
      </c>
      <c r="B393" s="9" t="s">
        <v>108</v>
      </c>
      <c r="C393" s="30" t="s">
        <v>321</v>
      </c>
      <c r="D393" s="33">
        <v>0</v>
      </c>
      <c r="F393" s="25">
        <f>ROUND(SUMIF(Определители!I6:I51,"=2",'Базовые цены с учетом расхода'!N6:N51),2)</f>
        <v>0</v>
      </c>
      <c r="G393" s="25"/>
      <c r="H393" s="25"/>
      <c r="I393" s="25"/>
      <c r="J393" s="29"/>
      <c r="K393" s="29"/>
      <c r="L393" s="25"/>
      <c r="N393" s="30" t="s">
        <v>345</v>
      </c>
    </row>
    <row r="394" spans="1:14" x14ac:dyDescent="0.15">
      <c r="A394" s="26">
        <v>27</v>
      </c>
      <c r="B394" s="9" t="s">
        <v>109</v>
      </c>
      <c r="C394" s="30" t="s">
        <v>321</v>
      </c>
      <c r="D394" s="33">
        <v>0</v>
      </c>
      <c r="F394" s="25">
        <f>ROUND(SUMIF(Определители!I6:I51,"=2",'Базовые цены с учетом расхода'!O6:O51),2)</f>
        <v>0</v>
      </c>
      <c r="G394" s="25"/>
      <c r="H394" s="25"/>
      <c r="I394" s="25"/>
      <c r="J394" s="29"/>
      <c r="K394" s="29"/>
      <c r="L394" s="25"/>
      <c r="N394" s="30" t="s">
        <v>346</v>
      </c>
    </row>
    <row r="395" spans="1:14" x14ac:dyDescent="0.15">
      <c r="A395" s="26">
        <v>28</v>
      </c>
      <c r="B395" s="9" t="s">
        <v>110</v>
      </c>
      <c r="C395" s="30" t="s">
        <v>322</v>
      </c>
      <c r="D395" s="33">
        <v>0</v>
      </c>
      <c r="F395" s="25">
        <f>ROUND((F389+F393+F394),2)</f>
        <v>14519.38</v>
      </c>
      <c r="G395" s="25"/>
      <c r="H395" s="25"/>
      <c r="I395" s="25"/>
      <c r="J395" s="29"/>
      <c r="K395" s="29"/>
      <c r="L395" s="25"/>
      <c r="N395" s="30" t="s">
        <v>347</v>
      </c>
    </row>
    <row r="396" spans="1:14" x14ac:dyDescent="0.15">
      <c r="A396" s="26">
        <v>29</v>
      </c>
      <c r="B396" s="9" t="s">
        <v>111</v>
      </c>
      <c r="C396" s="30" t="s">
        <v>321</v>
      </c>
      <c r="D396" s="33">
        <v>0</v>
      </c>
      <c r="F396" s="25">
        <f>ROUND(SUMIF(Определители!I6:I51,"=3",'Базовые цены с учетом расхода'!B6:B51),2)</f>
        <v>0</v>
      </c>
      <c r="G396" s="25">
        <f>ROUND(SUMIF(Определители!I6:I51,"=3",'Базовые цены с учетом расхода'!C6:C51),2)</f>
        <v>0</v>
      </c>
      <c r="H396" s="25">
        <f>ROUND(SUMIF(Определители!I6:I51,"=3",'Базовые цены с учетом расхода'!D6:D51),2)</f>
        <v>0</v>
      </c>
      <c r="I396" s="25">
        <f>ROUND(SUMIF(Определители!I6:I51,"=3",'Базовые цены с учетом расхода'!E6:E51),2)</f>
        <v>0</v>
      </c>
      <c r="J396" s="29">
        <f>ROUND(SUMIF(Определители!I6:I51,"=3",'Базовые цены с учетом расхода'!I6:I51),8)</f>
        <v>0</v>
      </c>
      <c r="K396" s="29">
        <f>ROUND(SUMIF(Определители!I6:I51,"=3",'Базовые цены с учетом расхода'!K6:K51),8)</f>
        <v>0</v>
      </c>
      <c r="L396" s="25">
        <f>ROUND(SUMIF(Определители!I6:I51,"=3",'Базовые цены с учетом расхода'!F6:F51),2)</f>
        <v>0</v>
      </c>
      <c r="N396" s="30" t="s">
        <v>348</v>
      </c>
    </row>
    <row r="397" spans="1:14" x14ac:dyDescent="0.15">
      <c r="A397" s="26">
        <v>30</v>
      </c>
      <c r="B397" s="9" t="s">
        <v>102</v>
      </c>
      <c r="C397" s="30" t="s">
        <v>321</v>
      </c>
      <c r="D397" s="33">
        <v>0</v>
      </c>
      <c r="F397" s="25">
        <f>ROUND(SUMIF(Определители!I6:I51,"=3",'Базовые цены с учетом расхода'!H6:H51),2)</f>
        <v>0</v>
      </c>
      <c r="G397" s="25"/>
      <c r="H397" s="25"/>
      <c r="I397" s="25"/>
      <c r="J397" s="29"/>
      <c r="K397" s="29"/>
      <c r="L397" s="25"/>
      <c r="N397" s="30" t="s">
        <v>349</v>
      </c>
    </row>
    <row r="398" spans="1:14" x14ac:dyDescent="0.15">
      <c r="A398" s="26">
        <v>31</v>
      </c>
      <c r="B398" s="9" t="s">
        <v>108</v>
      </c>
      <c r="C398" s="30" t="s">
        <v>321</v>
      </c>
      <c r="D398" s="33">
        <v>0</v>
      </c>
      <c r="F398" s="25">
        <f>ROUND(SUMIF(Определители!I6:I51,"=3",'Базовые цены с учетом расхода'!N6:N51),2)</f>
        <v>0</v>
      </c>
      <c r="G398" s="25"/>
      <c r="H398" s="25"/>
      <c r="I398" s="25"/>
      <c r="J398" s="29"/>
      <c r="K398" s="29"/>
      <c r="L398" s="25"/>
      <c r="N398" s="30" t="s">
        <v>350</v>
      </c>
    </row>
    <row r="399" spans="1:14" x14ac:dyDescent="0.15">
      <c r="A399" s="26">
        <v>32</v>
      </c>
      <c r="B399" s="9" t="s">
        <v>109</v>
      </c>
      <c r="C399" s="30" t="s">
        <v>321</v>
      </c>
      <c r="D399" s="33">
        <v>0</v>
      </c>
      <c r="F399" s="25">
        <f>ROUND(SUMIF(Определители!I6:I51,"=3",'Базовые цены с учетом расхода'!O6:O51),2)</f>
        <v>0</v>
      </c>
      <c r="G399" s="25"/>
      <c r="H399" s="25"/>
      <c r="I399" s="25"/>
      <c r="J399" s="29"/>
      <c r="K399" s="29"/>
      <c r="L399" s="25"/>
      <c r="N399" s="30" t="s">
        <v>351</v>
      </c>
    </row>
    <row r="400" spans="1:14" x14ac:dyDescent="0.15">
      <c r="A400" s="26">
        <v>33</v>
      </c>
      <c r="B400" s="9" t="s">
        <v>112</v>
      </c>
      <c r="C400" s="30" t="s">
        <v>322</v>
      </c>
      <c r="D400" s="33">
        <v>0</v>
      </c>
      <c r="F400" s="25">
        <f>ROUND((F396+F398+F399),2)</f>
        <v>0</v>
      </c>
      <c r="G400" s="25"/>
      <c r="H400" s="25"/>
      <c r="I400" s="25"/>
      <c r="J400" s="29"/>
      <c r="K400" s="29"/>
      <c r="L400" s="25"/>
      <c r="N400" s="30" t="s">
        <v>352</v>
      </c>
    </row>
    <row r="401" spans="1:14" x14ac:dyDescent="0.15">
      <c r="A401" s="26">
        <v>34</v>
      </c>
      <c r="B401" s="9" t="s">
        <v>113</v>
      </c>
      <c r="C401" s="30" t="s">
        <v>321</v>
      </c>
      <c r="D401" s="33">
        <v>0</v>
      </c>
      <c r="F401" s="25">
        <f>ROUND(SUMIF(Определители!I6:I51,"=4",'Базовые цены с учетом расхода'!B6:B51),2)</f>
        <v>0</v>
      </c>
      <c r="G401" s="25">
        <f>ROUND(SUMIF(Определители!I6:I51,"=4",'Базовые цены с учетом расхода'!C6:C51),2)</f>
        <v>0</v>
      </c>
      <c r="H401" s="25">
        <f>ROUND(SUMIF(Определители!I6:I51,"=4",'Базовые цены с учетом расхода'!D6:D51),2)</f>
        <v>0</v>
      </c>
      <c r="I401" s="25">
        <f>ROUND(SUMIF(Определители!I6:I51,"=4",'Базовые цены с учетом расхода'!E6:E51),2)</f>
        <v>0</v>
      </c>
      <c r="J401" s="29">
        <f>ROUND(SUMIF(Определители!I6:I51,"=4",'Базовые цены с учетом расхода'!I6:I51),8)</f>
        <v>0</v>
      </c>
      <c r="K401" s="29">
        <f>ROUND(SUMIF(Определители!I6:I51,"=4",'Базовые цены с учетом расхода'!K6:K51),8)</f>
        <v>0</v>
      </c>
      <c r="L401" s="25">
        <f>ROUND(SUMIF(Определители!I6:I51,"=4",'Базовые цены с учетом расхода'!F6:F51),2)</f>
        <v>0</v>
      </c>
      <c r="N401" s="30" t="s">
        <v>353</v>
      </c>
    </row>
    <row r="402" spans="1:14" x14ac:dyDescent="0.15">
      <c r="A402" s="26">
        <v>35</v>
      </c>
      <c r="B402" s="9" t="s">
        <v>98</v>
      </c>
      <c r="C402" s="30" t="s">
        <v>321</v>
      </c>
      <c r="D402" s="33">
        <v>0</v>
      </c>
      <c r="F402" s="25"/>
      <c r="G402" s="25"/>
      <c r="H402" s="25"/>
      <c r="I402" s="25"/>
      <c r="J402" s="29"/>
      <c r="K402" s="29"/>
      <c r="L402" s="25"/>
      <c r="N402" s="30" t="s">
        <v>354</v>
      </c>
    </row>
    <row r="403" spans="1:14" x14ac:dyDescent="0.15">
      <c r="A403" s="26">
        <v>36</v>
      </c>
      <c r="B403" s="9" t="s">
        <v>114</v>
      </c>
      <c r="C403" s="30" t="s">
        <v>321</v>
      </c>
      <c r="D403" s="33">
        <v>0</v>
      </c>
      <c r="F403" s="25">
        <f>ROUND(SUMIF(Определители!I6:I51,"=4",'Базовые цены с учетом расхода'!AJ6:AJ51),2)</f>
        <v>0</v>
      </c>
      <c r="G403" s="25">
        <f>ROUND(SUMIF(Определители!I6:I51,"=4",'Базовые цены с учетом расхода'!AI6:AI51),2)</f>
        <v>0</v>
      </c>
      <c r="H403" s="25">
        <f>ROUND(SUMIF(Определители!I6:I51,"=4",'Базовые цены с учетом расхода'!AH6:AH51),2)</f>
        <v>0</v>
      </c>
      <c r="I403" s="25">
        <f>ROUND(SUMIF(Определители!I6:I51,"=4",'Базовые цены с учетом расхода'!V6:V51),2)</f>
        <v>0</v>
      </c>
      <c r="J403" s="29"/>
      <c r="K403" s="29"/>
      <c r="L403" s="25"/>
      <c r="N403" s="30" t="s">
        <v>355</v>
      </c>
    </row>
    <row r="404" spans="1:14" x14ac:dyDescent="0.15">
      <c r="A404" s="26">
        <v>37</v>
      </c>
      <c r="B404" s="9" t="s">
        <v>102</v>
      </c>
      <c r="C404" s="30" t="s">
        <v>321</v>
      </c>
      <c r="D404" s="33">
        <v>0</v>
      </c>
      <c r="F404" s="25">
        <f>ROUND(SUMIF(Определители!I6:I51,"=4",'Базовые цены с учетом расхода'!H6:H51),2)</f>
        <v>0</v>
      </c>
      <c r="G404" s="25"/>
      <c r="H404" s="25"/>
      <c r="I404" s="25"/>
      <c r="J404" s="29"/>
      <c r="K404" s="29"/>
      <c r="L404" s="25"/>
      <c r="N404" s="30" t="s">
        <v>356</v>
      </c>
    </row>
    <row r="405" spans="1:14" x14ac:dyDescent="0.15">
      <c r="A405" s="26">
        <v>38</v>
      </c>
      <c r="B405" s="9" t="s">
        <v>108</v>
      </c>
      <c r="C405" s="30" t="s">
        <v>321</v>
      </c>
      <c r="D405" s="33">
        <v>0</v>
      </c>
      <c r="F405" s="25">
        <f>ROUND(SUMIF(Определители!I6:I51,"=4",'Базовые цены с учетом расхода'!N6:N51),2)</f>
        <v>0</v>
      </c>
      <c r="G405" s="25"/>
      <c r="H405" s="25"/>
      <c r="I405" s="25"/>
      <c r="J405" s="29"/>
      <c r="K405" s="29"/>
      <c r="L405" s="25"/>
      <c r="N405" s="30" t="s">
        <v>357</v>
      </c>
    </row>
    <row r="406" spans="1:14" x14ac:dyDescent="0.15">
      <c r="A406" s="26">
        <v>39</v>
      </c>
      <c r="B406" s="9" t="s">
        <v>109</v>
      </c>
      <c r="C406" s="30" t="s">
        <v>321</v>
      </c>
      <c r="D406" s="33">
        <v>0</v>
      </c>
      <c r="F406" s="25">
        <f>ROUND(SUMIF(Определители!I6:I51,"=4",'Базовые цены с учетом расхода'!O6:O51),2)</f>
        <v>0</v>
      </c>
      <c r="G406" s="25"/>
      <c r="H406" s="25"/>
      <c r="I406" s="25"/>
      <c r="J406" s="29"/>
      <c r="K406" s="29"/>
      <c r="L406" s="25"/>
      <c r="N406" s="30" t="s">
        <v>358</v>
      </c>
    </row>
    <row r="407" spans="1:14" x14ac:dyDescent="0.15">
      <c r="A407" s="26">
        <v>40</v>
      </c>
      <c r="B407" s="9" t="s">
        <v>95</v>
      </c>
      <c r="C407" s="30" t="s">
        <v>321</v>
      </c>
      <c r="D407" s="33">
        <v>0</v>
      </c>
      <c r="F407" s="25">
        <f ca="1">ROUND(СУММПРОИЗВЕСЛИ(1,Определители!I6:I51," ",'Базовые цены с учетом расхода'!M6:M51,Начисления!I6:I51,0),2)</f>
        <v>0</v>
      </c>
      <c r="G407" s="25"/>
      <c r="H407" s="25"/>
      <c r="I407" s="25"/>
      <c r="J407" s="29"/>
      <c r="K407" s="29"/>
      <c r="L407" s="25"/>
      <c r="N407" s="30" t="s">
        <v>359</v>
      </c>
    </row>
    <row r="408" spans="1:14" x14ac:dyDescent="0.15">
      <c r="A408" s="26">
        <v>41</v>
      </c>
      <c r="B408" s="9" t="s">
        <v>115</v>
      </c>
      <c r="C408" s="30" t="s">
        <v>322</v>
      </c>
      <c r="D408" s="33">
        <v>0</v>
      </c>
      <c r="F408" s="25">
        <f>ROUND((F401+F405+F406),2)</f>
        <v>0</v>
      </c>
      <c r="G408" s="25"/>
      <c r="H408" s="25"/>
      <c r="I408" s="25"/>
      <c r="J408" s="29"/>
      <c r="K408" s="29"/>
      <c r="L408" s="25"/>
      <c r="N408" s="30" t="s">
        <v>360</v>
      </c>
    </row>
    <row r="409" spans="1:14" x14ac:dyDescent="0.15">
      <c r="A409" s="26">
        <v>42</v>
      </c>
      <c r="B409" s="9" t="s">
        <v>116</v>
      </c>
      <c r="C409" s="30" t="s">
        <v>321</v>
      </c>
      <c r="D409" s="33">
        <v>0</v>
      </c>
      <c r="F409" s="25">
        <f>ROUND(SUMIF(Определители!I6:I51,"=5",'Базовые цены с учетом расхода'!B6:B51),2)</f>
        <v>0</v>
      </c>
      <c r="G409" s="25">
        <f>ROUND(SUMIF(Определители!I6:I51,"=5",'Базовые цены с учетом расхода'!C6:C51),2)</f>
        <v>0</v>
      </c>
      <c r="H409" s="25">
        <f>ROUND(SUMIF(Определители!I6:I51,"=5",'Базовые цены с учетом расхода'!D6:D51),2)</f>
        <v>0</v>
      </c>
      <c r="I409" s="25">
        <f>ROUND(SUMIF(Определители!I6:I51,"=5",'Базовые цены с учетом расхода'!E6:E51),2)</f>
        <v>0</v>
      </c>
      <c r="J409" s="29">
        <f>ROUND(SUMIF(Определители!I6:I51,"=5",'Базовые цены с учетом расхода'!I6:I51),8)</f>
        <v>0</v>
      </c>
      <c r="K409" s="29">
        <f>ROUND(SUMIF(Определители!I6:I51,"=5",'Базовые цены с учетом расхода'!K6:K51),8)</f>
        <v>0</v>
      </c>
      <c r="L409" s="25">
        <f>ROUND(SUMIF(Определители!I6:I51,"=5",'Базовые цены с учетом расхода'!F6:F51),2)</f>
        <v>0</v>
      </c>
      <c r="N409" s="30" t="s">
        <v>361</v>
      </c>
    </row>
    <row r="410" spans="1:14" x14ac:dyDescent="0.15">
      <c r="A410" s="26">
        <v>43</v>
      </c>
      <c r="B410" s="9" t="s">
        <v>102</v>
      </c>
      <c r="C410" s="30" t="s">
        <v>321</v>
      </c>
      <c r="D410" s="33">
        <v>0</v>
      </c>
      <c r="F410" s="25">
        <f>ROUND(SUMIF(Определители!I6:I51,"=5",'Базовые цены с учетом расхода'!H6:H51),2)</f>
        <v>0</v>
      </c>
      <c r="G410" s="25"/>
      <c r="H410" s="25"/>
      <c r="I410" s="25"/>
      <c r="J410" s="29"/>
      <c r="K410" s="29"/>
      <c r="L410" s="25"/>
      <c r="N410" s="30" t="s">
        <v>362</v>
      </c>
    </row>
    <row r="411" spans="1:14" x14ac:dyDescent="0.15">
      <c r="A411" s="26">
        <v>44</v>
      </c>
      <c r="B411" s="9" t="s">
        <v>108</v>
      </c>
      <c r="C411" s="30" t="s">
        <v>321</v>
      </c>
      <c r="D411" s="33">
        <v>0</v>
      </c>
      <c r="F411" s="25">
        <f>ROUND(SUMIF(Определители!I6:I51,"=5",'Базовые цены с учетом расхода'!N6:N51),2)</f>
        <v>0</v>
      </c>
      <c r="G411" s="25"/>
      <c r="H411" s="25"/>
      <c r="I411" s="25"/>
      <c r="J411" s="29"/>
      <c r="K411" s="29"/>
      <c r="L411" s="25"/>
      <c r="N411" s="30" t="s">
        <v>363</v>
      </c>
    </row>
    <row r="412" spans="1:14" x14ac:dyDescent="0.15">
      <c r="A412" s="26">
        <v>45</v>
      </c>
      <c r="B412" s="9" t="s">
        <v>109</v>
      </c>
      <c r="C412" s="30" t="s">
        <v>321</v>
      </c>
      <c r="D412" s="33">
        <v>0</v>
      </c>
      <c r="F412" s="25">
        <f>ROUND(SUMIF(Определители!I6:I51,"=5",'Базовые цены с учетом расхода'!O6:O51),2)</f>
        <v>0</v>
      </c>
      <c r="G412" s="25"/>
      <c r="H412" s="25"/>
      <c r="I412" s="25"/>
      <c r="J412" s="29"/>
      <c r="K412" s="29"/>
      <c r="L412" s="25"/>
      <c r="N412" s="30" t="s">
        <v>364</v>
      </c>
    </row>
    <row r="413" spans="1:14" x14ac:dyDescent="0.15">
      <c r="A413" s="26">
        <v>46</v>
      </c>
      <c r="B413" s="9" t="s">
        <v>117</v>
      </c>
      <c r="C413" s="30" t="s">
        <v>322</v>
      </c>
      <c r="D413" s="33">
        <v>0</v>
      </c>
      <c r="F413" s="25">
        <f>ROUND((F409+F411+F412),2)</f>
        <v>0</v>
      </c>
      <c r="G413" s="25"/>
      <c r="H413" s="25"/>
      <c r="I413" s="25"/>
      <c r="J413" s="29"/>
      <c r="K413" s="29"/>
      <c r="L413" s="25"/>
      <c r="N413" s="30" t="s">
        <v>365</v>
      </c>
    </row>
    <row r="414" spans="1:14" x14ac:dyDescent="0.15">
      <c r="A414" s="26">
        <v>47</v>
      </c>
      <c r="B414" s="9" t="s">
        <v>118</v>
      </c>
      <c r="C414" s="30" t="s">
        <v>321</v>
      </c>
      <c r="D414" s="33">
        <v>0</v>
      </c>
      <c r="F414" s="25">
        <f>ROUND(SUMIF(Определители!I6:I51,"=6",'Базовые цены с учетом расхода'!B6:B51),2)</f>
        <v>0</v>
      </c>
      <c r="G414" s="25">
        <f>ROUND(SUMIF(Определители!I6:I51,"=6",'Базовые цены с учетом расхода'!C6:C51),2)</f>
        <v>0</v>
      </c>
      <c r="H414" s="25">
        <f>ROUND(SUMIF(Определители!I6:I51,"=6",'Базовые цены с учетом расхода'!D6:D51),2)</f>
        <v>0</v>
      </c>
      <c r="I414" s="25">
        <f>ROUND(SUMIF(Определители!I6:I51,"=6",'Базовые цены с учетом расхода'!E6:E51),2)</f>
        <v>0</v>
      </c>
      <c r="J414" s="29">
        <f>ROUND(SUMIF(Определители!I6:I51,"=6",'Базовые цены с учетом расхода'!I6:I51),8)</f>
        <v>0</v>
      </c>
      <c r="K414" s="29">
        <f>ROUND(SUMIF(Определители!I6:I51,"=6",'Базовые цены с учетом расхода'!K6:K51),8)</f>
        <v>0</v>
      </c>
      <c r="L414" s="25">
        <f>ROUND(SUMIF(Определители!I6:I51,"=6",'Базовые цены с учетом расхода'!F6:F51),2)</f>
        <v>0</v>
      </c>
      <c r="N414" s="30" t="s">
        <v>366</v>
      </c>
    </row>
    <row r="415" spans="1:14" x14ac:dyDescent="0.15">
      <c r="A415" s="26">
        <v>48</v>
      </c>
      <c r="B415" s="9" t="s">
        <v>102</v>
      </c>
      <c r="C415" s="30" t="s">
        <v>321</v>
      </c>
      <c r="D415" s="33">
        <v>0</v>
      </c>
      <c r="F415" s="25">
        <f>ROUND(SUMIF(Определители!I6:I51,"=6",'Базовые цены с учетом расхода'!H6:H51),2)</f>
        <v>0</v>
      </c>
      <c r="G415" s="25"/>
      <c r="H415" s="25"/>
      <c r="I415" s="25"/>
      <c r="J415" s="29"/>
      <c r="K415" s="29"/>
      <c r="L415" s="25"/>
      <c r="N415" s="30" t="s">
        <v>367</v>
      </c>
    </row>
    <row r="416" spans="1:14" x14ac:dyDescent="0.15">
      <c r="A416" s="26">
        <v>49</v>
      </c>
      <c r="B416" s="9" t="s">
        <v>108</v>
      </c>
      <c r="C416" s="30" t="s">
        <v>321</v>
      </c>
      <c r="D416" s="33">
        <v>0</v>
      </c>
      <c r="F416" s="25">
        <f>ROUND(SUMIF(Определители!I6:I51,"=6",'Базовые цены с учетом расхода'!N6:N51),2)</f>
        <v>0</v>
      </c>
      <c r="G416" s="25"/>
      <c r="H416" s="25"/>
      <c r="I416" s="25"/>
      <c r="J416" s="29"/>
      <c r="K416" s="29"/>
      <c r="L416" s="25"/>
      <c r="N416" s="30" t="s">
        <v>368</v>
      </c>
    </row>
    <row r="417" spans="1:14" x14ac:dyDescent="0.15">
      <c r="A417" s="26">
        <v>50</v>
      </c>
      <c r="B417" s="9" t="s">
        <v>109</v>
      </c>
      <c r="C417" s="30" t="s">
        <v>321</v>
      </c>
      <c r="D417" s="33">
        <v>0</v>
      </c>
      <c r="F417" s="25">
        <f>ROUND(SUMIF(Определители!I6:I51,"=6",'Базовые цены с учетом расхода'!O6:O51),2)</f>
        <v>0</v>
      </c>
      <c r="G417" s="25"/>
      <c r="H417" s="25"/>
      <c r="I417" s="25"/>
      <c r="J417" s="29"/>
      <c r="K417" s="29"/>
      <c r="L417" s="25"/>
      <c r="N417" s="30" t="s">
        <v>369</v>
      </c>
    </row>
    <row r="418" spans="1:14" x14ac:dyDescent="0.15">
      <c r="A418" s="26">
        <v>51</v>
      </c>
      <c r="B418" s="9" t="s">
        <v>119</v>
      </c>
      <c r="C418" s="30" t="s">
        <v>322</v>
      </c>
      <c r="D418" s="33">
        <v>0</v>
      </c>
      <c r="F418" s="25">
        <f>ROUND((F414+F416+F417),2)</f>
        <v>0</v>
      </c>
      <c r="G418" s="25"/>
      <c r="H418" s="25"/>
      <c r="I418" s="25"/>
      <c r="J418" s="29"/>
      <c r="K418" s="29"/>
      <c r="L418" s="25"/>
      <c r="N418" s="30" t="s">
        <v>370</v>
      </c>
    </row>
    <row r="419" spans="1:14" x14ac:dyDescent="0.15">
      <c r="A419" s="26">
        <v>52</v>
      </c>
      <c r="B419" s="9" t="s">
        <v>120</v>
      </c>
      <c r="C419" s="30" t="s">
        <v>321</v>
      </c>
      <c r="D419" s="33">
        <v>0</v>
      </c>
      <c r="F419" s="25">
        <f>ROUND(SUMIF(Определители!I6:I51,"=7",'Базовые цены с учетом расхода'!B6:B51),2)</f>
        <v>0</v>
      </c>
      <c r="G419" s="25">
        <f>ROUND(SUMIF(Определители!I6:I51,"=7",'Базовые цены с учетом расхода'!C6:C51),2)</f>
        <v>0</v>
      </c>
      <c r="H419" s="25">
        <f>ROUND(SUMIF(Определители!I6:I51,"=7",'Базовые цены с учетом расхода'!D6:D51),2)</f>
        <v>0</v>
      </c>
      <c r="I419" s="25">
        <f>ROUND(SUMIF(Определители!I6:I51,"=7",'Базовые цены с учетом расхода'!E6:E51),2)</f>
        <v>0</v>
      </c>
      <c r="J419" s="29">
        <f>ROUND(SUMIF(Определители!I6:I51,"=7",'Базовые цены с учетом расхода'!I6:I51),8)</f>
        <v>0</v>
      </c>
      <c r="K419" s="29">
        <f>ROUND(SUMIF(Определители!I6:I51,"=7",'Базовые цены с учетом расхода'!K6:K51),8)</f>
        <v>0</v>
      </c>
      <c r="L419" s="25">
        <f>ROUND(SUMIF(Определители!I6:I51,"=7",'Базовые цены с учетом расхода'!F6:F51),2)</f>
        <v>0</v>
      </c>
      <c r="N419" s="30" t="s">
        <v>371</v>
      </c>
    </row>
    <row r="420" spans="1:14" x14ac:dyDescent="0.15">
      <c r="A420" s="26">
        <v>53</v>
      </c>
      <c r="B420" s="9" t="s">
        <v>98</v>
      </c>
      <c r="C420" s="30" t="s">
        <v>321</v>
      </c>
      <c r="D420" s="33">
        <v>0</v>
      </c>
      <c r="F420" s="25"/>
      <c r="G420" s="25"/>
      <c r="H420" s="25"/>
      <c r="I420" s="25"/>
      <c r="J420" s="29"/>
      <c r="K420" s="29"/>
      <c r="L420" s="25"/>
      <c r="N420" s="30" t="s">
        <v>372</v>
      </c>
    </row>
    <row r="421" spans="1:14" x14ac:dyDescent="0.15">
      <c r="A421" s="26">
        <v>54</v>
      </c>
      <c r="B421" s="9" t="s">
        <v>107</v>
      </c>
      <c r="C421" s="30" t="s">
        <v>321</v>
      </c>
      <c r="D421" s="33">
        <v>0</v>
      </c>
      <c r="F421" s="25">
        <f ca="1">ROUND(СУММЕСЛИ2(Определители!I6:I51,"2",Определители!G6:G51,"1",'Базовые цены с учетом расхода'!B6:B51),2)</f>
        <v>0</v>
      </c>
      <c r="G421" s="25"/>
      <c r="H421" s="25"/>
      <c r="I421" s="25"/>
      <c r="J421" s="29"/>
      <c r="K421" s="29"/>
      <c r="L421" s="25"/>
      <c r="N421" s="30" t="s">
        <v>373</v>
      </c>
    </row>
    <row r="422" spans="1:14" x14ac:dyDescent="0.15">
      <c r="A422" s="26">
        <v>55</v>
      </c>
      <c r="B422" s="9" t="s">
        <v>102</v>
      </c>
      <c r="C422" s="30" t="s">
        <v>321</v>
      </c>
      <c r="D422" s="33">
        <v>0</v>
      </c>
      <c r="F422" s="25">
        <f>ROUND(SUMIF(Определители!I6:I51,"=7",'Базовые цены с учетом расхода'!H6:H51),2)</f>
        <v>0</v>
      </c>
      <c r="G422" s="25"/>
      <c r="H422" s="25"/>
      <c r="I422" s="25"/>
      <c r="J422" s="29"/>
      <c r="K422" s="29"/>
      <c r="L422" s="25"/>
      <c r="N422" s="30" t="s">
        <v>374</v>
      </c>
    </row>
    <row r="423" spans="1:14" x14ac:dyDescent="0.15">
      <c r="A423" s="26">
        <v>56</v>
      </c>
      <c r="B423" s="9" t="s">
        <v>108</v>
      </c>
      <c r="C423" s="30" t="s">
        <v>321</v>
      </c>
      <c r="D423" s="33">
        <v>0</v>
      </c>
      <c r="F423" s="25">
        <f>ROUND(SUMIF(Определители!I6:I51,"=7",'Базовые цены с учетом расхода'!N6:N51),2)</f>
        <v>0</v>
      </c>
      <c r="G423" s="25"/>
      <c r="H423" s="25"/>
      <c r="I423" s="25"/>
      <c r="J423" s="29"/>
      <c r="K423" s="29"/>
      <c r="L423" s="25"/>
      <c r="N423" s="30" t="s">
        <v>375</v>
      </c>
    </row>
    <row r="424" spans="1:14" x14ac:dyDescent="0.15">
      <c r="A424" s="26">
        <v>57</v>
      </c>
      <c r="B424" s="9" t="s">
        <v>109</v>
      </c>
      <c r="C424" s="30" t="s">
        <v>321</v>
      </c>
      <c r="D424" s="33">
        <v>0</v>
      </c>
      <c r="F424" s="25">
        <f>ROUND(SUMIF(Определители!I6:I51,"=7",'Базовые цены с учетом расхода'!O6:O51),2)</f>
        <v>0</v>
      </c>
      <c r="G424" s="25"/>
      <c r="H424" s="25"/>
      <c r="I424" s="25"/>
      <c r="J424" s="29"/>
      <c r="K424" s="29"/>
      <c r="L424" s="25"/>
      <c r="N424" s="30" t="s">
        <v>376</v>
      </c>
    </row>
    <row r="425" spans="1:14" x14ac:dyDescent="0.15">
      <c r="A425" s="26">
        <v>58</v>
      </c>
      <c r="B425" s="9" t="s">
        <v>121</v>
      </c>
      <c r="C425" s="30" t="s">
        <v>322</v>
      </c>
      <c r="D425" s="33">
        <v>0</v>
      </c>
      <c r="F425" s="25">
        <f>ROUND((F419+F423+F424),2)</f>
        <v>0</v>
      </c>
      <c r="G425" s="25"/>
      <c r="H425" s="25"/>
      <c r="I425" s="25"/>
      <c r="J425" s="29"/>
      <c r="K425" s="29"/>
      <c r="L425" s="25"/>
      <c r="N425" s="30" t="s">
        <v>377</v>
      </c>
    </row>
    <row r="426" spans="1:14" x14ac:dyDescent="0.15">
      <c r="A426" s="26">
        <v>59</v>
      </c>
      <c r="B426" s="9" t="s">
        <v>122</v>
      </c>
      <c r="C426" s="30" t="s">
        <v>321</v>
      </c>
      <c r="D426" s="33">
        <v>0</v>
      </c>
      <c r="F426" s="25">
        <f>ROUND(SUMIF(Определители!I6:I51,"=;",'Базовые цены с учетом расхода'!B6:B51),2)</f>
        <v>0</v>
      </c>
      <c r="G426" s="25">
        <f>ROUND(SUMIF(Определители!I6:I51,"=;",'Базовые цены с учетом расхода'!C6:C51),2)</f>
        <v>0</v>
      </c>
      <c r="H426" s="25">
        <f>ROUND(SUMIF(Определители!I6:I51,"=;",'Базовые цены с учетом расхода'!D6:D51),2)</f>
        <v>0</v>
      </c>
      <c r="I426" s="25">
        <f>ROUND(SUMIF(Определители!I6:I51,"=;",'Базовые цены с учетом расхода'!E6:E51),2)</f>
        <v>0</v>
      </c>
      <c r="J426" s="29">
        <f>ROUND(SUMIF(Определители!I6:I51,"=;",'Базовые цены с учетом расхода'!I6:I51),8)</f>
        <v>0</v>
      </c>
      <c r="K426" s="29">
        <f>ROUND(SUMIF(Определители!I6:I51,"=;",'Базовые цены с учетом расхода'!K6:K51),8)</f>
        <v>0</v>
      </c>
      <c r="L426" s="25">
        <f>ROUND(SUMIF(Определители!I6:I51,"=;",'Базовые цены с учетом расхода'!F6:F51),2)</f>
        <v>0</v>
      </c>
      <c r="N426" s="30" t="s">
        <v>378</v>
      </c>
    </row>
    <row r="427" spans="1:14" x14ac:dyDescent="0.15">
      <c r="A427" s="26">
        <v>60</v>
      </c>
      <c r="B427" s="9" t="s">
        <v>123</v>
      </c>
      <c r="C427" s="30" t="s">
        <v>321</v>
      </c>
      <c r="D427" s="33">
        <v>0</v>
      </c>
      <c r="F427" s="25">
        <f>ROUND(SUMIF(Определители!I6:I51,"=;",'Базовые цены с учетом расхода'!AF6:AF51),2)</f>
        <v>0</v>
      </c>
      <c r="G427" s="25"/>
      <c r="H427" s="25"/>
      <c r="I427" s="25"/>
      <c r="J427" s="29"/>
      <c r="K427" s="29"/>
      <c r="L427" s="25"/>
      <c r="N427" s="30" t="s">
        <v>379</v>
      </c>
    </row>
    <row r="428" spans="1:14" x14ac:dyDescent="0.15">
      <c r="A428" s="26">
        <v>61</v>
      </c>
      <c r="B428" s="9" t="s">
        <v>124</v>
      </c>
      <c r="C428" s="30" t="s">
        <v>321</v>
      </c>
      <c r="D428" s="33">
        <v>0</v>
      </c>
      <c r="F428" s="25">
        <f>ROUND(SUMIF(Определители!I6:I51,"=;",'Базовые цены с учетом расхода'!AG6:AG51),2)</f>
        <v>0</v>
      </c>
      <c r="G428" s="25"/>
      <c r="H428" s="25"/>
      <c r="I428" s="25"/>
      <c r="J428" s="29"/>
      <c r="K428" s="29"/>
      <c r="L428" s="25"/>
      <c r="N428" s="30" t="s">
        <v>380</v>
      </c>
    </row>
    <row r="429" spans="1:14" x14ac:dyDescent="0.15">
      <c r="A429" s="26">
        <v>62</v>
      </c>
      <c r="B429" s="9" t="s">
        <v>108</v>
      </c>
      <c r="C429" s="30" t="s">
        <v>321</v>
      </c>
      <c r="D429" s="33">
        <v>0</v>
      </c>
      <c r="F429" s="25">
        <f>ROUND(SUMIF(Определители!I6:I51,"=;",'Базовые цены с учетом расхода'!N6:N51),2)</f>
        <v>0</v>
      </c>
      <c r="G429" s="25"/>
      <c r="H429" s="25"/>
      <c r="I429" s="25"/>
      <c r="J429" s="29"/>
      <c r="K429" s="29"/>
      <c r="L429" s="25"/>
      <c r="N429" s="30" t="s">
        <v>381</v>
      </c>
    </row>
    <row r="430" spans="1:14" x14ac:dyDescent="0.15">
      <c r="A430" s="26">
        <v>63</v>
      </c>
      <c r="B430" s="9" t="s">
        <v>109</v>
      </c>
      <c r="C430" s="30" t="s">
        <v>321</v>
      </c>
      <c r="D430" s="33">
        <v>0</v>
      </c>
      <c r="F430" s="25">
        <f>ROUND(SUMIF(Определители!I6:I51,"=;",'Базовые цены с учетом расхода'!O6:O51),2)</f>
        <v>0</v>
      </c>
      <c r="G430" s="25"/>
      <c r="H430" s="25"/>
      <c r="I430" s="25"/>
      <c r="J430" s="29"/>
      <c r="K430" s="29"/>
      <c r="L430" s="25"/>
      <c r="N430" s="30" t="s">
        <v>382</v>
      </c>
    </row>
    <row r="431" spans="1:14" x14ac:dyDescent="0.15">
      <c r="A431" s="26">
        <v>64</v>
      </c>
      <c r="B431" s="9" t="s">
        <v>125</v>
      </c>
      <c r="C431" s="30" t="s">
        <v>322</v>
      </c>
      <c r="D431" s="33">
        <v>0</v>
      </c>
      <c r="F431" s="25">
        <f>ROUND((F426+F429+F430),2)</f>
        <v>0</v>
      </c>
      <c r="G431" s="25"/>
      <c r="H431" s="25"/>
      <c r="I431" s="25"/>
      <c r="J431" s="29"/>
      <c r="K431" s="29"/>
      <c r="L431" s="25"/>
      <c r="N431" s="30" t="s">
        <v>383</v>
      </c>
    </row>
    <row r="432" spans="1:14" x14ac:dyDescent="0.15">
      <c r="A432" s="26">
        <v>65</v>
      </c>
      <c r="B432" s="9" t="s">
        <v>126</v>
      </c>
      <c r="C432" s="30" t="s">
        <v>321</v>
      </c>
      <c r="D432" s="33">
        <v>0</v>
      </c>
      <c r="F432" s="25">
        <f>ROUND(SUMIF(Определители!I6:I51,"=9",'Базовые цены с учетом расхода'!B6:B51),2)</f>
        <v>3719.3</v>
      </c>
      <c r="G432" s="25">
        <f>ROUND(SUMIF(Определители!I6:I51,"=9",'Базовые цены с учетом расхода'!C6:C51),2)</f>
        <v>3719.3</v>
      </c>
      <c r="H432" s="25">
        <f>ROUND(SUMIF(Определители!I6:I51,"=9",'Базовые цены с учетом расхода'!D6:D51),2)</f>
        <v>0</v>
      </c>
      <c r="I432" s="25">
        <f>ROUND(SUMIF(Определители!I6:I51,"=9",'Базовые цены с учетом расхода'!E6:E51),2)</f>
        <v>0</v>
      </c>
      <c r="J432" s="29">
        <f>ROUND(SUMIF(Определители!I6:I51,"=9",'Базовые цены с учетом расхода'!I6:I51),8)</f>
        <v>204.15960000000001</v>
      </c>
      <c r="K432" s="29">
        <f>ROUND(SUMIF(Определители!I6:I51,"=9",'Базовые цены с учетом расхода'!K6:K51),8)</f>
        <v>0</v>
      </c>
      <c r="L432" s="25">
        <f>ROUND(SUMIF(Определители!I6:I51,"=9",'Базовые цены с учетом расхода'!F6:F51),2)</f>
        <v>0</v>
      </c>
      <c r="N432" s="30" t="s">
        <v>384</v>
      </c>
    </row>
    <row r="433" spans="1:14" x14ac:dyDescent="0.15">
      <c r="A433" s="26">
        <v>66</v>
      </c>
      <c r="B433" s="9" t="s">
        <v>108</v>
      </c>
      <c r="C433" s="30" t="s">
        <v>321</v>
      </c>
      <c r="D433" s="33">
        <v>0</v>
      </c>
      <c r="F433" s="25">
        <f>ROUND(SUMIF(Определители!I6:I51,"=9",'Базовые цены с учетом расхода'!N6:N51),2)</f>
        <v>2529.12</v>
      </c>
      <c r="G433" s="25"/>
      <c r="H433" s="25"/>
      <c r="I433" s="25"/>
      <c r="J433" s="29"/>
      <c r="K433" s="29"/>
      <c r="L433" s="25"/>
      <c r="N433" s="30" t="s">
        <v>385</v>
      </c>
    </row>
    <row r="434" spans="1:14" x14ac:dyDescent="0.15">
      <c r="A434" s="26">
        <v>67</v>
      </c>
      <c r="B434" s="9" t="s">
        <v>109</v>
      </c>
      <c r="C434" s="30" t="s">
        <v>321</v>
      </c>
      <c r="D434" s="33">
        <v>0</v>
      </c>
      <c r="F434" s="25">
        <f>ROUND(SUMIF(Определители!I6:I51,"=9",'Базовые цены с учетом расхода'!O6:O51),2)</f>
        <v>1487.72</v>
      </c>
      <c r="G434" s="25"/>
      <c r="H434" s="25"/>
      <c r="I434" s="25"/>
      <c r="J434" s="29"/>
      <c r="K434" s="29"/>
      <c r="L434" s="25"/>
      <c r="N434" s="30" t="s">
        <v>386</v>
      </c>
    </row>
    <row r="435" spans="1:14" x14ac:dyDescent="0.15">
      <c r="A435" s="26">
        <v>68</v>
      </c>
      <c r="B435" s="9" t="s">
        <v>127</v>
      </c>
      <c r="C435" s="30" t="s">
        <v>322</v>
      </c>
      <c r="D435" s="33">
        <v>0</v>
      </c>
      <c r="F435" s="25">
        <f>ROUND((F432+F433+F434),2)</f>
        <v>7736.14</v>
      </c>
      <c r="G435" s="25"/>
      <c r="H435" s="25"/>
      <c r="I435" s="25"/>
      <c r="J435" s="29"/>
      <c r="K435" s="29"/>
      <c r="L435" s="25"/>
      <c r="N435" s="30" t="s">
        <v>387</v>
      </c>
    </row>
    <row r="436" spans="1:14" x14ac:dyDescent="0.15">
      <c r="A436" s="26">
        <v>69</v>
      </c>
      <c r="B436" s="9" t="s">
        <v>128</v>
      </c>
      <c r="C436" s="30" t="s">
        <v>321</v>
      </c>
      <c r="D436" s="33">
        <v>0</v>
      </c>
      <c r="F436" s="25">
        <f>ROUND(SUMIF(Определители!I6:I51,"=:",'Базовые цены с учетом расхода'!B6:B51),2)</f>
        <v>0</v>
      </c>
      <c r="G436" s="25">
        <f>ROUND(SUMIF(Определители!I6:I51,"=:",'Базовые цены с учетом расхода'!C6:C51),2)</f>
        <v>0</v>
      </c>
      <c r="H436" s="25">
        <f>ROUND(SUMIF(Определители!I6:I51,"=:",'Базовые цены с учетом расхода'!D6:D51),2)</f>
        <v>0</v>
      </c>
      <c r="I436" s="25">
        <f>ROUND(SUMIF(Определители!I6:I51,"=:",'Базовые цены с учетом расхода'!E6:E51),2)</f>
        <v>0</v>
      </c>
      <c r="J436" s="29">
        <f>ROUND(SUMIF(Определители!I6:I51,"=:",'Базовые цены с учетом расхода'!I6:I51),8)</f>
        <v>0</v>
      </c>
      <c r="K436" s="29">
        <f>ROUND(SUMIF(Определители!I6:I51,"=:",'Базовые цены с учетом расхода'!K6:K51),8)</f>
        <v>0</v>
      </c>
      <c r="L436" s="25">
        <f>ROUND(SUMIF(Определители!I6:I51,"=:",'Базовые цены с учетом расхода'!F6:F51),2)</f>
        <v>0</v>
      </c>
      <c r="N436" s="30" t="s">
        <v>388</v>
      </c>
    </row>
    <row r="437" spans="1:14" x14ac:dyDescent="0.15">
      <c r="A437" s="26">
        <v>70</v>
      </c>
      <c r="B437" s="9" t="s">
        <v>102</v>
      </c>
      <c r="C437" s="30" t="s">
        <v>321</v>
      </c>
      <c r="D437" s="33">
        <v>0</v>
      </c>
      <c r="F437" s="25">
        <f>ROUND(SUMIF(Определители!I6:I51,"=:",'Базовые цены с учетом расхода'!H6:H51),2)</f>
        <v>0</v>
      </c>
      <c r="G437" s="25"/>
      <c r="H437" s="25"/>
      <c r="I437" s="25"/>
      <c r="J437" s="29"/>
      <c r="K437" s="29"/>
      <c r="L437" s="25"/>
      <c r="N437" s="30" t="s">
        <v>389</v>
      </c>
    </row>
    <row r="438" spans="1:14" x14ac:dyDescent="0.15">
      <c r="A438" s="26">
        <v>71</v>
      </c>
      <c r="B438" s="9" t="s">
        <v>108</v>
      </c>
      <c r="C438" s="30" t="s">
        <v>321</v>
      </c>
      <c r="D438" s="33">
        <v>0</v>
      </c>
      <c r="F438" s="25">
        <f>ROUND(SUMIF(Определители!I6:I51,"=:",'Базовые цены с учетом расхода'!N6:N51),2)</f>
        <v>0</v>
      </c>
      <c r="G438" s="25"/>
      <c r="H438" s="25"/>
      <c r="I438" s="25"/>
      <c r="J438" s="29"/>
      <c r="K438" s="29"/>
      <c r="L438" s="25"/>
      <c r="N438" s="30" t="s">
        <v>390</v>
      </c>
    </row>
    <row r="439" spans="1:14" x14ac:dyDescent="0.15">
      <c r="A439" s="26">
        <v>72</v>
      </c>
      <c r="B439" s="9" t="s">
        <v>109</v>
      </c>
      <c r="C439" s="30" t="s">
        <v>321</v>
      </c>
      <c r="D439" s="33">
        <v>0</v>
      </c>
      <c r="F439" s="25">
        <f>ROUND(SUMIF(Определители!I6:I51,"=:",'Базовые цены с учетом расхода'!O6:O51),2)</f>
        <v>0</v>
      </c>
      <c r="G439" s="25"/>
      <c r="H439" s="25"/>
      <c r="I439" s="25"/>
      <c r="J439" s="29"/>
      <c r="K439" s="29"/>
      <c r="L439" s="25"/>
      <c r="N439" s="30" t="s">
        <v>391</v>
      </c>
    </row>
    <row r="440" spans="1:14" x14ac:dyDescent="0.15">
      <c r="A440" s="26">
        <v>73</v>
      </c>
      <c r="B440" s="9" t="s">
        <v>129</v>
      </c>
      <c r="C440" s="30" t="s">
        <v>322</v>
      </c>
      <c r="D440" s="33">
        <v>0</v>
      </c>
      <c r="F440" s="25">
        <f>ROUND((F436+F438+F439),2)</f>
        <v>0</v>
      </c>
      <c r="G440" s="25"/>
      <c r="H440" s="25"/>
      <c r="I440" s="25"/>
      <c r="J440" s="29"/>
      <c r="K440" s="29"/>
      <c r="L440" s="25"/>
      <c r="N440" s="30" t="s">
        <v>392</v>
      </c>
    </row>
    <row r="441" spans="1:14" x14ac:dyDescent="0.15">
      <c r="A441" s="26">
        <v>74</v>
      </c>
      <c r="B441" s="9" t="s">
        <v>130</v>
      </c>
      <c r="C441" s="30" t="s">
        <v>321</v>
      </c>
      <c r="D441" s="33">
        <v>0</v>
      </c>
      <c r="F441" s="25">
        <f>ROUND(SUMIF(Определители!I6:I51,"=8",'Базовые цены с учетом расхода'!B6:B51),2)</f>
        <v>0</v>
      </c>
      <c r="G441" s="25">
        <f>ROUND(SUMIF(Определители!I6:I51,"=8",'Базовые цены с учетом расхода'!C6:C51),2)</f>
        <v>0</v>
      </c>
      <c r="H441" s="25">
        <f>ROUND(SUMIF(Определители!I6:I51,"=8",'Базовые цены с учетом расхода'!D6:D51),2)</f>
        <v>0</v>
      </c>
      <c r="I441" s="25">
        <f>ROUND(SUMIF(Определители!I6:I51,"=8",'Базовые цены с учетом расхода'!E6:E51),2)</f>
        <v>0</v>
      </c>
      <c r="J441" s="29">
        <f>ROUND(SUMIF(Определители!I6:I51,"=8",'Базовые цены с учетом расхода'!I6:I51),8)</f>
        <v>0</v>
      </c>
      <c r="K441" s="29">
        <f>ROUND(SUMIF(Определители!I6:I51,"=8",'Базовые цены с учетом расхода'!K6:K51),8)</f>
        <v>0</v>
      </c>
      <c r="L441" s="25">
        <f>ROUND(SUMIF(Определители!I6:I51,"=8",'Базовые цены с учетом расхода'!F6:F51),2)</f>
        <v>0</v>
      </c>
      <c r="N441" s="30" t="s">
        <v>393</v>
      </c>
    </row>
    <row r="442" spans="1:14" x14ac:dyDescent="0.15">
      <c r="A442" s="26">
        <v>75</v>
      </c>
      <c r="B442" s="9" t="s">
        <v>102</v>
      </c>
      <c r="C442" s="30" t="s">
        <v>321</v>
      </c>
      <c r="D442" s="33">
        <v>0</v>
      </c>
      <c r="F442" s="25">
        <f>ROUND(SUMIF(Определители!I6:I51,"=8",'Базовые цены с учетом расхода'!H6:H51),2)</f>
        <v>0</v>
      </c>
      <c r="G442" s="25"/>
      <c r="H442" s="25"/>
      <c r="I442" s="25"/>
      <c r="J442" s="29"/>
      <c r="K442" s="29"/>
      <c r="L442" s="25"/>
      <c r="N442" s="30" t="s">
        <v>394</v>
      </c>
    </row>
    <row r="443" spans="1:14" x14ac:dyDescent="0.15">
      <c r="A443" s="26">
        <v>76</v>
      </c>
      <c r="B443" s="9" t="s">
        <v>201</v>
      </c>
      <c r="C443" s="30" t="s">
        <v>322</v>
      </c>
      <c r="D443" s="33">
        <v>0</v>
      </c>
      <c r="F443" s="25">
        <f ca="1">ROUND((F378+F388+F395+F400+F408+F413+F418+F425+F435+F440+F441+F431),2)</f>
        <v>24371.95</v>
      </c>
      <c r="G443" s="25">
        <f>ROUND((G378+G388+G395+G400+G408+G413+G418+G425+G435+G440+G441+G431),2)</f>
        <v>0</v>
      </c>
      <c r="H443" s="25">
        <f>ROUND((H378+H388+H395+H400+H408+H413+H418+H425+H435+H440+H441+H431),2)</f>
        <v>0</v>
      </c>
      <c r="I443" s="25">
        <f>ROUND((I378+I388+I395+I400+I408+I413+I418+I425+I435+I440+I441+I431),2)</f>
        <v>0</v>
      </c>
      <c r="J443" s="29">
        <f>ROUND((J378+J388+J395+J400+J408+J413+J418+J425+J435+J440+J441+J431),8)</f>
        <v>0</v>
      </c>
      <c r="K443" s="29">
        <f>ROUND((K378+K388+K395+K400+K408+K413+K418+K425+K435+K440+K441+K431),8)</f>
        <v>0</v>
      </c>
      <c r="L443" s="25">
        <f>ROUND((L378+L388+L395+L400+L408+L413+L418+L425+L435+L440+L441+L431),2)</f>
        <v>0</v>
      </c>
      <c r="N443" s="30" t="s">
        <v>395</v>
      </c>
    </row>
    <row r="444" spans="1:14" x14ac:dyDescent="0.15">
      <c r="A444" s="26">
        <v>77</v>
      </c>
      <c r="B444" s="9" t="s">
        <v>132</v>
      </c>
      <c r="C444" s="30" t="s">
        <v>322</v>
      </c>
      <c r="D444" s="33">
        <v>0</v>
      </c>
      <c r="F444" s="25">
        <f>ROUND((F384+F392+F397+F404+F410+F415+F422+F437+F442),2)</f>
        <v>0</v>
      </c>
      <c r="G444" s="25"/>
      <c r="H444" s="25"/>
      <c r="I444" s="25"/>
      <c r="J444" s="29"/>
      <c r="K444" s="29"/>
      <c r="L444" s="25"/>
      <c r="N444" s="30" t="s">
        <v>396</v>
      </c>
    </row>
    <row r="445" spans="1:14" x14ac:dyDescent="0.15">
      <c r="A445" s="26">
        <v>78</v>
      </c>
      <c r="B445" s="9" t="s">
        <v>133</v>
      </c>
      <c r="C445" s="30" t="s">
        <v>322</v>
      </c>
      <c r="D445" s="33">
        <v>0</v>
      </c>
      <c r="F445" s="25">
        <f>ROUND((F385+F393+F398+F405+F411+F416+F423+F433+F438+F429),2)</f>
        <v>3169.77</v>
      </c>
      <c r="G445" s="25"/>
      <c r="H445" s="25"/>
      <c r="I445" s="25"/>
      <c r="J445" s="29"/>
      <c r="K445" s="29"/>
      <c r="L445" s="25"/>
      <c r="N445" s="30" t="s">
        <v>397</v>
      </c>
    </row>
    <row r="446" spans="1:14" x14ac:dyDescent="0.15">
      <c r="A446" s="26">
        <v>79</v>
      </c>
      <c r="B446" s="9" t="s">
        <v>134</v>
      </c>
      <c r="C446" s="30" t="s">
        <v>322</v>
      </c>
      <c r="D446" s="33">
        <v>0</v>
      </c>
      <c r="F446" s="25">
        <f>ROUND((F386+F394+F399+F406+F412+F417+F424+F434+F439+F430),2)</f>
        <v>1906.57</v>
      </c>
      <c r="G446" s="25"/>
      <c r="H446" s="25"/>
      <c r="I446" s="25"/>
      <c r="J446" s="29"/>
      <c r="K446" s="29"/>
      <c r="L446" s="25"/>
      <c r="N446" s="30" t="s">
        <v>398</v>
      </c>
    </row>
    <row r="447" spans="1:14" x14ac:dyDescent="0.15">
      <c r="A447" s="26">
        <v>80</v>
      </c>
      <c r="B447" s="9" t="s">
        <v>39</v>
      </c>
      <c r="C447" s="30" t="s">
        <v>323</v>
      </c>
      <c r="D447" s="33">
        <v>0</v>
      </c>
      <c r="F447" s="25">
        <f>ROUND(SUM('Базовые цены с учетом расхода'!X6:X51),2)</f>
        <v>0</v>
      </c>
      <c r="G447" s="25"/>
      <c r="H447" s="25"/>
      <c r="I447" s="25"/>
      <c r="J447" s="29"/>
      <c r="K447" s="29"/>
      <c r="L447" s="25">
        <f>ROUND(SUM('Базовые цены с учетом расхода'!X6:X51),2)</f>
        <v>0</v>
      </c>
      <c r="N447" s="30" t="s">
        <v>399</v>
      </c>
    </row>
    <row r="448" spans="1:14" x14ac:dyDescent="0.15">
      <c r="A448" s="26">
        <v>81</v>
      </c>
      <c r="B448" s="9" t="s">
        <v>157</v>
      </c>
      <c r="C448" s="30" t="s">
        <v>323</v>
      </c>
      <c r="D448" s="33">
        <v>0</v>
      </c>
      <c r="F448" s="25">
        <f>ROUND(SUM(G448:N448),2)</f>
        <v>29.06</v>
      </c>
      <c r="G448" s="25"/>
      <c r="H448" s="25"/>
      <c r="I448" s="25"/>
      <c r="J448" s="29"/>
      <c r="K448" s="29"/>
      <c r="L448" s="25">
        <f>ROUND(SUM('Базовые цены с учетом расхода'!AE6:AE51),2)</f>
        <v>29.06</v>
      </c>
      <c r="N448" s="30" t="s">
        <v>400</v>
      </c>
    </row>
    <row r="449" spans="1:14" x14ac:dyDescent="0.15">
      <c r="A449" s="26">
        <v>82</v>
      </c>
      <c r="B449" s="9" t="s">
        <v>136</v>
      </c>
      <c r="C449" s="30" t="s">
        <v>323</v>
      </c>
      <c r="D449" s="33">
        <v>0</v>
      </c>
      <c r="F449" s="25">
        <f>ROUND(SUM('Базовые цены с учетом расхода'!C6:C51),2)</f>
        <v>4358.5</v>
      </c>
      <c r="G449" s="25"/>
      <c r="H449" s="25"/>
      <c r="I449" s="25"/>
      <c r="J449" s="29"/>
      <c r="K449" s="29"/>
      <c r="L449" s="25"/>
      <c r="N449" s="30" t="s">
        <v>401</v>
      </c>
    </row>
    <row r="450" spans="1:14" x14ac:dyDescent="0.15">
      <c r="A450" s="26">
        <v>83</v>
      </c>
      <c r="B450" s="9" t="s">
        <v>137</v>
      </c>
      <c r="C450" s="30" t="s">
        <v>323</v>
      </c>
      <c r="D450" s="33">
        <v>0</v>
      </c>
      <c r="F450" s="25">
        <f>ROUND(SUM('Базовые цены с учетом расхода'!E6:E51),2)</f>
        <v>7.53</v>
      </c>
      <c r="G450" s="25"/>
      <c r="H450" s="25"/>
      <c r="I450" s="25"/>
      <c r="J450" s="29"/>
      <c r="K450" s="29"/>
      <c r="L450" s="25"/>
      <c r="N450" s="30" t="s">
        <v>402</v>
      </c>
    </row>
    <row r="451" spans="1:14" x14ac:dyDescent="0.15">
      <c r="A451" s="26">
        <v>84</v>
      </c>
      <c r="B451" s="9" t="s">
        <v>138</v>
      </c>
      <c r="C451" s="30" t="s">
        <v>324</v>
      </c>
      <c r="D451" s="33">
        <v>0</v>
      </c>
      <c r="F451" s="25">
        <f>ROUND((F449+F450),2)</f>
        <v>4366.03</v>
      </c>
      <c r="G451" s="25"/>
      <c r="H451" s="25"/>
      <c r="I451" s="25"/>
      <c r="J451" s="29"/>
      <c r="K451" s="29"/>
      <c r="L451" s="25"/>
      <c r="N451" s="30" t="s">
        <v>403</v>
      </c>
    </row>
    <row r="452" spans="1:14" x14ac:dyDescent="0.15">
      <c r="A452" s="26">
        <v>85</v>
      </c>
      <c r="B452" s="9" t="s">
        <v>139</v>
      </c>
      <c r="C452" s="30" t="s">
        <v>323</v>
      </c>
      <c r="D452" s="33">
        <v>0</v>
      </c>
      <c r="F452" s="25"/>
      <c r="G452" s="25"/>
      <c r="H452" s="25"/>
      <c r="I452" s="25"/>
      <c r="J452" s="29">
        <f>ROUND(SUM('Базовые цены с учетом расхода'!I6:I51),8)</f>
        <v>262.88490000000002</v>
      </c>
      <c r="K452" s="29"/>
      <c r="L452" s="25"/>
      <c r="N452" s="30" t="s">
        <v>404</v>
      </c>
    </row>
    <row r="453" spans="1:14" x14ac:dyDescent="0.15">
      <c r="A453" s="26">
        <v>86</v>
      </c>
      <c r="B453" s="9" t="s">
        <v>140</v>
      </c>
      <c r="C453" s="30" t="s">
        <v>323</v>
      </c>
      <c r="D453" s="33">
        <v>0</v>
      </c>
      <c r="F453" s="25"/>
      <c r="G453" s="25"/>
      <c r="H453" s="25"/>
      <c r="I453" s="25"/>
      <c r="J453" s="29">
        <f>ROUND(SUM('Базовые цены с учетом расхода'!K6:K51),8)</f>
        <v>0.58479999999999999</v>
      </c>
      <c r="K453" s="29"/>
      <c r="L453" s="25"/>
      <c r="N453" s="30" t="s">
        <v>405</v>
      </c>
    </row>
    <row r="454" spans="1:14" x14ac:dyDescent="0.15">
      <c r="A454" s="26">
        <v>87</v>
      </c>
      <c r="B454" s="9" t="s">
        <v>141</v>
      </c>
      <c r="C454" s="30" t="s">
        <v>324</v>
      </c>
      <c r="D454" s="33">
        <v>0</v>
      </c>
      <c r="F454" s="25"/>
      <c r="G454" s="25"/>
      <c r="H454" s="25"/>
      <c r="I454" s="25"/>
      <c r="J454" s="29">
        <f>ROUND((J452+J453),8)</f>
        <v>263.46969999999999</v>
      </c>
      <c r="K454" s="29"/>
      <c r="L454" s="25"/>
      <c r="N454" s="30" t="s">
        <v>406</v>
      </c>
    </row>
  </sheetData>
  <mergeCells count="7">
    <mergeCell ref="B277:J278"/>
    <mergeCell ref="A2:J2"/>
    <mergeCell ref="B3:J3"/>
    <mergeCell ref="B4:J4"/>
    <mergeCell ref="A5:J5"/>
    <mergeCell ref="B95:J96"/>
    <mergeCell ref="B186:J18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Форма 4</vt:lpstr>
      <vt:lpstr>Базовые цены за единицу без нач</vt:lpstr>
      <vt:lpstr>Базовые цены за единицу</vt:lpstr>
      <vt:lpstr>Базовые цены с учетом расхода</vt:lpstr>
      <vt:lpstr>Начисления</vt:lpstr>
      <vt:lpstr>Определители</vt:lpstr>
      <vt:lpstr>Базовые концовки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Сверчкова Оксана Григорьевна</cp:lastModifiedBy>
  <dcterms:created xsi:type="dcterms:W3CDTF">2018-11-12T13:23:30Z</dcterms:created>
  <dcterms:modified xsi:type="dcterms:W3CDTF">2018-11-12T14:28:32Z</dcterms:modified>
</cp:coreProperties>
</file>